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ALORIZ. 04 EL VERDE\"/>
    </mc:Choice>
  </mc:AlternateContent>
  <bookViews>
    <workbookView xWindow="240" yWindow="255" windowWidth="20115" windowHeight="7815" tabRatio="659" firstSheet="2" activeTab="6"/>
  </bookViews>
  <sheets>
    <sheet name="DATO GENERALES" sheetId="1" r:id="rId1"/>
    <sheet name="FICH TECN" sheetId="2" r:id="rId2"/>
    <sheet name="Hoja3" sheetId="3" r:id="rId3"/>
    <sheet name="RESUMEN VAL" sheetId="5" r:id="rId4"/>
    <sheet name="RESUM FINAC" sheetId="6" r:id="rId5"/>
    <sheet name="VAL" sheetId="7" r:id="rId6"/>
    <sheet name="HECHOS RELEVANTES" sheetId="9" r:id="rId7"/>
    <sheet name="DESCP TRABAJ" sheetId="8" r:id="rId8"/>
  </sheets>
  <externalReferences>
    <externalReference r:id="rId9"/>
    <externalReference r:id="rId10"/>
  </externalReferences>
  <definedNames>
    <definedName name="_xlnm.Print_Area" localSheetId="0">'DATO GENERALES'!$A$1:$D$31</definedName>
    <definedName name="_xlnm.Print_Area" localSheetId="7">'DESCP TRABAJ'!$A$1:$Q$54</definedName>
    <definedName name="_xlnm.Print_Area" localSheetId="1">'FICH TECN'!$A$1:$I$123</definedName>
    <definedName name="_xlnm.Print_Area" localSheetId="6">'HECHOS RELEVANTES'!$A$1:$P$104</definedName>
    <definedName name="_xlnm.Print_Area" localSheetId="2">Hoja3!$A$1:$N$31</definedName>
    <definedName name="_xlnm.Print_Area" localSheetId="4">'RESUM FINAC'!$A$1:$I$66</definedName>
    <definedName name="_xlnm.Print_Area" localSheetId="3">'RESUMEN VAL'!$A$1:$E$48</definedName>
    <definedName name="_xlnm.Print_Area" localSheetId="5">VAL!$A$1:$R$94</definedName>
    <definedName name="_xlnm.Print_Titles" localSheetId="5">VAL!$13:$15</definedName>
  </definedNames>
  <calcPr calcId="162913"/>
</workbook>
</file>

<file path=xl/calcChain.xml><?xml version="1.0" encoding="utf-8"?>
<calcChain xmlns="http://schemas.openxmlformats.org/spreadsheetml/2006/main">
  <c r="F32" i="9" l="1"/>
  <c r="P29" i="8"/>
  <c r="O29" i="8"/>
  <c r="C29" i="8"/>
  <c r="B29" i="8"/>
  <c r="K60" i="7"/>
  <c r="F40" i="9" l="1"/>
  <c r="H40" i="9" s="1"/>
  <c r="O53" i="8" l="1"/>
  <c r="P53" i="8"/>
  <c r="C53" i="8"/>
  <c r="B53" i="8"/>
  <c r="C52" i="8"/>
  <c r="B52" i="8"/>
  <c r="P50" i="8"/>
  <c r="O50" i="8"/>
  <c r="C50" i="8"/>
  <c r="B50" i="8"/>
  <c r="O48" i="8"/>
  <c r="P48" i="8"/>
  <c r="C48" i="8"/>
  <c r="B48" i="8"/>
  <c r="O46" i="8"/>
  <c r="P46" i="8"/>
  <c r="C46" i="8"/>
  <c r="B46" i="8"/>
  <c r="P44" i="8"/>
  <c r="O44" i="8"/>
  <c r="C44" i="8"/>
  <c r="B44" i="8"/>
  <c r="P42" i="8"/>
  <c r="O42" i="8"/>
  <c r="C42" i="8"/>
  <c r="B42" i="8"/>
  <c r="B41" i="8"/>
  <c r="C41" i="8"/>
  <c r="P39" i="8"/>
  <c r="O39" i="8"/>
  <c r="C39" i="8"/>
  <c r="B39" i="8"/>
  <c r="P37" i="8"/>
  <c r="O37" i="8"/>
  <c r="C37" i="8"/>
  <c r="B37" i="8"/>
  <c r="P35" i="8"/>
  <c r="O35" i="8"/>
  <c r="C35" i="8"/>
  <c r="B35" i="8"/>
  <c r="C34" i="8"/>
  <c r="B34" i="8"/>
  <c r="P32" i="8"/>
  <c r="O32" i="8"/>
  <c r="C32" i="8"/>
  <c r="B32" i="8"/>
  <c r="C31" i="8"/>
  <c r="B31" i="8"/>
  <c r="P27" i="8"/>
  <c r="O27" i="8"/>
  <c r="C27" i="8"/>
  <c r="B27" i="8"/>
  <c r="P25" i="8"/>
  <c r="O25" i="8"/>
  <c r="C25" i="8"/>
  <c r="B25" i="8"/>
  <c r="P21" i="8"/>
  <c r="P23" i="8"/>
  <c r="O23" i="8"/>
  <c r="B23" i="8"/>
  <c r="C23" i="8"/>
  <c r="O21" i="8"/>
  <c r="B21" i="8"/>
  <c r="B20" i="8"/>
  <c r="C20" i="8"/>
  <c r="C21" i="8"/>
  <c r="D71" i="9" l="1"/>
  <c r="B74" i="9" s="1"/>
  <c r="B73" i="9" l="1"/>
  <c r="N21" i="7"/>
  <c r="N22" i="7"/>
  <c r="N27" i="7"/>
  <c r="N28" i="7"/>
  <c r="N32" i="7"/>
  <c r="N33" i="7"/>
  <c r="N37" i="7"/>
  <c r="N38" i="7"/>
  <c r="N43" i="7"/>
  <c r="N44" i="7"/>
  <c r="N48" i="7"/>
  <c r="N50" i="7"/>
  <c r="N53" i="7"/>
  <c r="N54" i="7"/>
  <c r="N57" i="7"/>
  <c r="N58" i="7"/>
  <c r="M20" i="7"/>
  <c r="N20" i="7" s="1"/>
  <c r="M21" i="7"/>
  <c r="M22" i="7"/>
  <c r="M23" i="7"/>
  <c r="N23" i="7" s="1"/>
  <c r="M25" i="7"/>
  <c r="N25" i="7" s="1"/>
  <c r="M27" i="7"/>
  <c r="M28" i="7"/>
  <c r="M29" i="7"/>
  <c r="N29" i="7" s="1"/>
  <c r="M31" i="7"/>
  <c r="N31" i="7" s="1"/>
  <c r="M32" i="7"/>
  <c r="M33" i="7"/>
  <c r="M34" i="7"/>
  <c r="N34" i="7" s="1"/>
  <c r="M35" i="7"/>
  <c r="N35" i="7" s="1"/>
  <c r="M36" i="7"/>
  <c r="M37" i="7"/>
  <c r="M38" i="7"/>
  <c r="M39" i="7"/>
  <c r="N39" i="7" s="1"/>
  <c r="M40" i="7"/>
  <c r="N40" i="7" s="1"/>
  <c r="M43" i="7"/>
  <c r="M44" i="7"/>
  <c r="M46" i="7"/>
  <c r="N46" i="7" s="1"/>
  <c r="M47" i="7"/>
  <c r="N47" i="7" s="1"/>
  <c r="M48" i="7"/>
  <c r="M50" i="7"/>
  <c r="M51" i="7"/>
  <c r="N51" i="7" s="1"/>
  <c r="M52" i="7"/>
  <c r="N52" i="7" s="1"/>
  <c r="M53" i="7"/>
  <c r="M54" i="7"/>
  <c r="M55" i="7"/>
  <c r="N55" i="7" s="1"/>
  <c r="M56" i="7"/>
  <c r="N56" i="7" s="1"/>
  <c r="M57" i="7"/>
  <c r="M58" i="7"/>
  <c r="M59" i="7"/>
  <c r="N59" i="7" s="1"/>
  <c r="M60" i="7"/>
  <c r="N60" i="7" s="1"/>
  <c r="M62" i="7"/>
  <c r="N62" i="7" s="1"/>
  <c r="M64" i="7"/>
  <c r="N64" i="7" s="1"/>
  <c r="M65" i="7"/>
  <c r="N65" i="7" s="1"/>
  <c r="M66" i="7"/>
  <c r="N66" i="7" s="1"/>
  <c r="M68" i="7"/>
  <c r="N68" i="7" s="1"/>
  <c r="M69" i="7"/>
  <c r="N69" i="7" s="1"/>
  <c r="M70" i="7"/>
  <c r="N70" i="7" s="1"/>
  <c r="M71" i="7"/>
  <c r="N71" i="7" s="1"/>
  <c r="M72" i="7"/>
  <c r="N72" i="7" s="1"/>
  <c r="M73" i="7"/>
  <c r="N73" i="7" s="1"/>
  <c r="M74" i="7"/>
  <c r="N74" i="7" s="1"/>
  <c r="M75" i="7"/>
  <c r="N75" i="7" s="1"/>
  <c r="M77" i="7"/>
  <c r="N77" i="7" s="1"/>
  <c r="M79" i="7"/>
  <c r="N79" i="7" s="1"/>
  <c r="M81" i="7"/>
  <c r="N81" i="7" s="1"/>
  <c r="M82" i="7"/>
  <c r="N82" i="7" s="1"/>
  <c r="M83" i="7"/>
  <c r="N83" i="7" s="1"/>
  <c r="M84" i="7"/>
  <c r="N84" i="7" s="1"/>
  <c r="M85" i="7"/>
  <c r="N85" i="7" s="1"/>
  <c r="K62" i="7"/>
  <c r="K64" i="7"/>
  <c r="K65" i="7"/>
  <c r="K66" i="7"/>
  <c r="K68" i="7"/>
  <c r="K69" i="7"/>
  <c r="K70" i="7"/>
  <c r="K71" i="7"/>
  <c r="K72" i="7"/>
  <c r="K73" i="7"/>
  <c r="K74" i="7"/>
  <c r="K75" i="7"/>
  <c r="K77" i="7"/>
  <c r="K55" i="7"/>
  <c r="K56" i="7"/>
  <c r="K57" i="7"/>
  <c r="K58" i="7"/>
  <c r="K59" i="7"/>
  <c r="K38" i="7"/>
  <c r="K39" i="7"/>
  <c r="K40" i="7"/>
  <c r="H46" i="7"/>
  <c r="H47" i="7"/>
  <c r="H48" i="7"/>
  <c r="H32" i="7" l="1"/>
  <c r="H33" i="7"/>
  <c r="H34" i="7"/>
  <c r="H35" i="7"/>
  <c r="H37" i="7"/>
  <c r="H43" i="7"/>
  <c r="H44" i="7"/>
  <c r="H50" i="7"/>
  <c r="H51" i="7"/>
  <c r="H52" i="7"/>
  <c r="H53" i="7"/>
  <c r="H54" i="7"/>
  <c r="H79" i="7"/>
  <c r="B85" i="9" l="1"/>
  <c r="Q27" i="7" l="1"/>
  <c r="Q82" i="7"/>
  <c r="P20" i="7"/>
  <c r="Q20" i="7" s="1"/>
  <c r="P21" i="7"/>
  <c r="Q21" i="7" s="1"/>
  <c r="P22" i="7"/>
  <c r="Q22" i="7" s="1"/>
  <c r="P23" i="7"/>
  <c r="Q23" i="7" s="1"/>
  <c r="P25" i="7"/>
  <c r="Q25" i="7" s="1"/>
  <c r="P27" i="7"/>
  <c r="P28" i="7"/>
  <c r="Q28" i="7" s="1"/>
  <c r="P29" i="7"/>
  <c r="Q29" i="7" s="1"/>
  <c r="P31" i="7"/>
  <c r="Q31" i="7" s="1"/>
  <c r="P38" i="7"/>
  <c r="Q38" i="7" s="1"/>
  <c r="P39" i="7"/>
  <c r="Q39" i="7" s="1"/>
  <c r="P40" i="7"/>
  <c r="Q40" i="7" s="1"/>
  <c r="P46" i="7"/>
  <c r="Q46" i="7" s="1"/>
  <c r="P47" i="7"/>
  <c r="Q47" i="7" s="1"/>
  <c r="P48" i="7"/>
  <c r="Q48" i="7" s="1"/>
  <c r="P57" i="7"/>
  <c r="Q57" i="7" s="1"/>
  <c r="P58" i="7"/>
  <c r="Q58" i="7" s="1"/>
  <c r="P62" i="7"/>
  <c r="Q62" i="7" s="1"/>
  <c r="P64" i="7"/>
  <c r="Q64" i="7" s="1"/>
  <c r="P68" i="7"/>
  <c r="Q68" i="7" s="1"/>
  <c r="P69" i="7"/>
  <c r="Q69" i="7" s="1"/>
  <c r="P72" i="7"/>
  <c r="Q72" i="7" s="1"/>
  <c r="P73" i="7"/>
  <c r="Q73" i="7" s="1"/>
  <c r="P77" i="7"/>
  <c r="Q77" i="7" s="1"/>
  <c r="P81" i="7"/>
  <c r="Q81" i="7" s="1"/>
  <c r="P82" i="7"/>
  <c r="P83" i="7"/>
  <c r="Q83" i="7" s="1"/>
  <c r="P84" i="7"/>
  <c r="Q84" i="7" s="1"/>
  <c r="P85" i="7"/>
  <c r="Q85" i="7" s="1"/>
  <c r="P32" i="7"/>
  <c r="Q32" i="7" s="1"/>
  <c r="P35" i="7"/>
  <c r="Q35" i="7" s="1"/>
  <c r="P43" i="7"/>
  <c r="Q43" i="7" s="1"/>
  <c r="P44" i="7"/>
  <c r="Q44" i="7" s="1"/>
  <c r="P51" i="7"/>
  <c r="Q51" i="7" s="1"/>
  <c r="P52" i="7"/>
  <c r="Q52" i="7" s="1"/>
  <c r="P53" i="7"/>
  <c r="Q53" i="7" s="1"/>
  <c r="P55" i="7"/>
  <c r="Q55" i="7" s="1"/>
  <c r="P59" i="7"/>
  <c r="Q59" i="7" s="1"/>
  <c r="P65" i="7"/>
  <c r="Q65" i="7" s="1"/>
  <c r="P70" i="7"/>
  <c r="Q70" i="7" s="1"/>
  <c r="P74" i="7"/>
  <c r="Q74" i="7" s="1"/>
  <c r="P79" i="7"/>
  <c r="Q79" i="7" s="1"/>
  <c r="H81" i="7"/>
  <c r="H82" i="7"/>
  <c r="H83" i="7"/>
  <c r="H84" i="7"/>
  <c r="H85" i="7"/>
  <c r="H20" i="7"/>
  <c r="H21" i="7"/>
  <c r="H22" i="7"/>
  <c r="H23" i="7"/>
  <c r="H25" i="7"/>
  <c r="H27" i="7"/>
  <c r="H28" i="7"/>
  <c r="H29" i="7"/>
  <c r="H31" i="7"/>
  <c r="H19" i="7"/>
  <c r="H86" i="7" l="1"/>
  <c r="P34" i="7"/>
  <c r="Q34" i="7" s="1"/>
  <c r="P33" i="7"/>
  <c r="Q33" i="7" s="1"/>
  <c r="P75" i="7"/>
  <c r="Q75" i="7" s="1"/>
  <c r="P71" i="7"/>
  <c r="Q71" i="7" s="1"/>
  <c r="P66" i="7"/>
  <c r="Q66" i="7" s="1"/>
  <c r="P60" i="7"/>
  <c r="Q60" i="7" s="1"/>
  <c r="P56" i="7"/>
  <c r="Q56" i="7" s="1"/>
  <c r="P50" i="7"/>
  <c r="Q50" i="7" s="1"/>
  <c r="P54" i="7"/>
  <c r="Q54" i="7" s="1"/>
  <c r="P37" i="7"/>
  <c r="Q37" i="7" s="1"/>
  <c r="H88" i="7"/>
  <c r="H89" i="7"/>
  <c r="C24" i="2"/>
  <c r="H90" i="7" l="1"/>
  <c r="H91" i="7" s="1"/>
  <c r="H92" i="7" s="1"/>
  <c r="H94" i="7" s="1"/>
  <c r="F19" i="9"/>
  <c r="F9" i="8" l="1"/>
  <c r="F8" i="8"/>
  <c r="F49" i="9"/>
  <c r="F48" i="9"/>
  <c r="F23" i="9"/>
  <c r="F21" i="9"/>
  <c r="F20" i="9"/>
  <c r="D13" i="9"/>
  <c r="F7" i="9"/>
  <c r="F8" i="9"/>
  <c r="D12" i="5"/>
  <c r="D11" i="5"/>
  <c r="D9" i="5"/>
  <c r="C4" i="3"/>
  <c r="C10" i="3"/>
  <c r="J8" i="3"/>
  <c r="J7" i="3"/>
  <c r="J6" i="3"/>
  <c r="C47" i="2"/>
  <c r="C48" i="2"/>
  <c r="Q5" i="7"/>
  <c r="Q11" i="7"/>
  <c r="Q10" i="7"/>
  <c r="Q9" i="7"/>
  <c r="Q8" i="7"/>
  <c r="Q7" i="7"/>
  <c r="M19" i="7"/>
  <c r="N19" i="7" s="1"/>
  <c r="C33" i="2"/>
  <c r="C26" i="2"/>
  <c r="C16" i="2"/>
  <c r="C14" i="2"/>
  <c r="C10" i="2"/>
  <c r="C9" i="2"/>
  <c r="C8" i="2"/>
  <c r="P19" i="7" l="1"/>
  <c r="C19" i="1"/>
  <c r="D13" i="5" s="1"/>
  <c r="C21" i="2" l="1"/>
  <c r="C11" i="2"/>
  <c r="F18" i="9" l="1"/>
  <c r="J14" i="8"/>
  <c r="D14" i="8"/>
  <c r="A83" i="9" l="1"/>
  <c r="A84" i="9" s="1"/>
  <c r="A88" i="9" s="1"/>
  <c r="A91" i="9" s="1"/>
  <c r="A70" i="9"/>
  <c r="A77" i="9" s="1"/>
  <c r="A63" i="9"/>
  <c r="A66" i="9" s="1"/>
  <c r="F47" i="9"/>
  <c r="A37" i="9"/>
  <c r="F22" i="9"/>
  <c r="K18" i="9"/>
  <c r="F10" i="9"/>
  <c r="F9" i="9"/>
  <c r="A3" i="9"/>
  <c r="A12" i="9" s="1"/>
  <c r="A18" i="9" s="1"/>
  <c r="A19" i="9" s="1"/>
  <c r="A20" i="9" s="1"/>
  <c r="A21" i="9" s="1"/>
  <c r="A22" i="9" s="1"/>
  <c r="A23" i="9" s="1"/>
  <c r="A24" i="9" s="1"/>
  <c r="A25" i="9" s="1"/>
  <c r="A26" i="9" s="1"/>
  <c r="A27" i="9" s="1"/>
  <c r="A28" i="9" s="1"/>
  <c r="A29" i="9" s="1"/>
  <c r="A30" i="9" s="1"/>
  <c r="A31" i="9" s="1"/>
  <c r="A32" i="9" s="1"/>
  <c r="A33" i="9" s="1"/>
  <c r="F11" i="8"/>
  <c r="F10" i="8"/>
  <c r="A3" i="8"/>
  <c r="A13" i="8" s="1"/>
  <c r="A96" i="9" l="1"/>
  <c r="A100" i="9" s="1"/>
  <c r="B18" i="5" l="1"/>
  <c r="B35" i="5" s="1"/>
  <c r="Q19" i="7"/>
  <c r="F20" i="7"/>
  <c r="F21" i="7"/>
  <c r="F22" i="7"/>
  <c r="F23" i="7"/>
  <c r="F24" i="7"/>
  <c r="F25" i="7"/>
  <c r="F27" i="7"/>
  <c r="F28" i="7"/>
  <c r="F29" i="7"/>
  <c r="F31" i="7"/>
  <c r="F32" i="7"/>
  <c r="F33" i="7"/>
  <c r="F34" i="7"/>
  <c r="F35" i="7"/>
  <c r="F37" i="7"/>
  <c r="F38" i="7"/>
  <c r="F39" i="7"/>
  <c r="F40" i="7"/>
  <c r="F43" i="7"/>
  <c r="F44" i="7"/>
  <c r="F46" i="7"/>
  <c r="F47" i="7"/>
  <c r="F48" i="7"/>
  <c r="F50" i="7"/>
  <c r="F51" i="7"/>
  <c r="F52" i="7"/>
  <c r="F53" i="7"/>
  <c r="F54" i="7"/>
  <c r="F55" i="7"/>
  <c r="F56" i="7"/>
  <c r="F57" i="7"/>
  <c r="F58" i="7"/>
  <c r="F59" i="7"/>
  <c r="F60" i="7"/>
  <c r="F61" i="7"/>
  <c r="F62" i="7"/>
  <c r="F63" i="7"/>
  <c r="F64" i="7"/>
  <c r="F65" i="7"/>
  <c r="F66" i="7"/>
  <c r="F67" i="7"/>
  <c r="F68" i="7"/>
  <c r="F69" i="7"/>
  <c r="F70" i="7"/>
  <c r="F71" i="7"/>
  <c r="F72" i="7"/>
  <c r="F73" i="7"/>
  <c r="F74" i="7"/>
  <c r="F75" i="7"/>
  <c r="F77" i="7"/>
  <c r="F79" i="7"/>
  <c r="F81" i="7"/>
  <c r="F82" i="7"/>
  <c r="F83" i="7"/>
  <c r="F84" i="7"/>
  <c r="F85" i="7"/>
  <c r="F19" i="7"/>
  <c r="I19" i="7" s="1"/>
  <c r="K11" i="7"/>
  <c r="Q6" i="7"/>
  <c r="B10" i="7"/>
  <c r="B9" i="7"/>
  <c r="B8" i="7"/>
  <c r="B7" i="7"/>
  <c r="B6" i="7"/>
  <c r="D4" i="8" s="1"/>
  <c r="B5" i="7"/>
  <c r="O77" i="7" l="1"/>
  <c r="L77" i="7"/>
  <c r="R77" i="7"/>
  <c r="O68" i="7"/>
  <c r="L68" i="7"/>
  <c r="R68" i="7"/>
  <c r="L60" i="7"/>
  <c r="O60" i="7"/>
  <c r="R60" i="7"/>
  <c r="O52" i="7"/>
  <c r="I52" i="7"/>
  <c r="R52" i="7"/>
  <c r="L40" i="7"/>
  <c r="O40" i="7"/>
  <c r="R40" i="7"/>
  <c r="O31" i="7"/>
  <c r="R31" i="7"/>
  <c r="I31" i="7"/>
  <c r="O21" i="7"/>
  <c r="I21" i="7"/>
  <c r="R21" i="7"/>
  <c r="O75" i="7"/>
  <c r="L75" i="7"/>
  <c r="R75" i="7"/>
  <c r="L59" i="7"/>
  <c r="O59" i="7"/>
  <c r="R59" i="7"/>
  <c r="I46" i="7"/>
  <c r="O46" i="7"/>
  <c r="R46" i="7"/>
  <c r="O29" i="7"/>
  <c r="I29" i="7"/>
  <c r="R29" i="7"/>
  <c r="O85" i="7"/>
  <c r="I85" i="7"/>
  <c r="R85" i="7"/>
  <c r="O81" i="7"/>
  <c r="R81" i="7"/>
  <c r="I81" i="7"/>
  <c r="L74" i="7"/>
  <c r="O74" i="7"/>
  <c r="R74" i="7"/>
  <c r="L70" i="7"/>
  <c r="O70" i="7"/>
  <c r="R70" i="7"/>
  <c r="L66" i="7"/>
  <c r="O66" i="7"/>
  <c r="R66" i="7"/>
  <c r="L62" i="7"/>
  <c r="O62" i="7"/>
  <c r="R62" i="7"/>
  <c r="L58" i="7"/>
  <c r="O58" i="7"/>
  <c r="R58" i="7"/>
  <c r="O54" i="7"/>
  <c r="I54" i="7"/>
  <c r="R54" i="7"/>
  <c r="O50" i="7"/>
  <c r="I50" i="7"/>
  <c r="R50" i="7"/>
  <c r="O44" i="7"/>
  <c r="I44" i="7"/>
  <c r="R44" i="7"/>
  <c r="O38" i="7"/>
  <c r="L38" i="7"/>
  <c r="R38" i="7"/>
  <c r="O33" i="7"/>
  <c r="I33" i="7"/>
  <c r="R33" i="7"/>
  <c r="O28" i="7"/>
  <c r="R28" i="7"/>
  <c r="I28" i="7"/>
  <c r="O23" i="7"/>
  <c r="I23" i="7"/>
  <c r="R23" i="7"/>
  <c r="O83" i="7"/>
  <c r="I83" i="7"/>
  <c r="R83" i="7"/>
  <c r="L72" i="7"/>
  <c r="O72" i="7"/>
  <c r="R72" i="7"/>
  <c r="L64" i="7"/>
  <c r="O64" i="7"/>
  <c r="R64" i="7"/>
  <c r="O56" i="7"/>
  <c r="L56" i="7"/>
  <c r="R56" i="7"/>
  <c r="I47" i="7"/>
  <c r="O47" i="7"/>
  <c r="R47" i="7"/>
  <c r="O35" i="7"/>
  <c r="I35" i="7"/>
  <c r="R35" i="7"/>
  <c r="O25" i="7"/>
  <c r="R25" i="7"/>
  <c r="I25" i="7"/>
  <c r="O82" i="7"/>
  <c r="I82" i="7"/>
  <c r="R82" i="7"/>
  <c r="L71" i="7"/>
  <c r="O71" i="7"/>
  <c r="R71" i="7"/>
  <c r="L55" i="7"/>
  <c r="O55" i="7"/>
  <c r="R55" i="7"/>
  <c r="O51" i="7"/>
  <c r="I51" i="7"/>
  <c r="R51" i="7"/>
  <c r="L39" i="7"/>
  <c r="O39" i="7"/>
  <c r="R39" i="7"/>
  <c r="O34" i="7"/>
  <c r="I34" i="7"/>
  <c r="R34" i="7"/>
  <c r="O20" i="7"/>
  <c r="R20" i="7"/>
  <c r="I20" i="7"/>
  <c r="O84" i="7"/>
  <c r="I84" i="7"/>
  <c r="R84" i="7"/>
  <c r="I79" i="7"/>
  <c r="O79" i="7"/>
  <c r="R79" i="7"/>
  <c r="L73" i="7"/>
  <c r="O73" i="7"/>
  <c r="R73" i="7"/>
  <c r="L69" i="7"/>
  <c r="O69" i="7"/>
  <c r="R69" i="7"/>
  <c r="L65" i="7"/>
  <c r="O65" i="7"/>
  <c r="R65" i="7"/>
  <c r="L57" i="7"/>
  <c r="O57" i="7"/>
  <c r="R57" i="7"/>
  <c r="I53" i="7"/>
  <c r="O53" i="7"/>
  <c r="R53" i="7"/>
  <c r="I48" i="7"/>
  <c r="O48" i="7"/>
  <c r="R48" i="7"/>
  <c r="O43" i="7"/>
  <c r="I43" i="7"/>
  <c r="R43" i="7"/>
  <c r="O37" i="7"/>
  <c r="I37" i="7"/>
  <c r="R37" i="7"/>
  <c r="O32" i="7"/>
  <c r="I32" i="7"/>
  <c r="R32" i="7"/>
  <c r="O27" i="7"/>
  <c r="R27" i="7"/>
  <c r="I27" i="7"/>
  <c r="O22" i="7"/>
  <c r="I22" i="7"/>
  <c r="R22" i="7"/>
  <c r="B7" i="6"/>
  <c r="D4" i="5"/>
  <c r="D4" i="9"/>
  <c r="O19" i="7"/>
  <c r="R19" i="7"/>
  <c r="F86" i="7"/>
  <c r="K86" i="7"/>
  <c r="F88" i="7" l="1"/>
  <c r="Q86" i="7"/>
  <c r="Q88" i="7" s="1"/>
  <c r="K89" i="7"/>
  <c r="K88" i="7"/>
  <c r="N86" i="7"/>
  <c r="F89" i="7"/>
  <c r="F91" i="7" l="1"/>
  <c r="F92" i="7" s="1"/>
  <c r="F94" i="7" s="1"/>
  <c r="I94" i="7" s="1"/>
  <c r="F41" i="9" s="1"/>
  <c r="K90" i="7"/>
  <c r="Q89" i="7"/>
  <c r="Q90" i="7" s="1"/>
  <c r="Q91" i="7" s="1"/>
  <c r="Q92" i="7" s="1"/>
  <c r="Q94" i="7" s="1"/>
  <c r="N89" i="7"/>
  <c r="N88" i="7"/>
  <c r="K91" i="7" l="1"/>
  <c r="K92" i="7" s="1"/>
  <c r="E36" i="5"/>
  <c r="G74" i="9"/>
  <c r="D20" i="6"/>
  <c r="N90" i="7"/>
  <c r="N91" i="7" s="1"/>
  <c r="N92" i="7" s="1"/>
  <c r="N94" i="7" s="1"/>
  <c r="O94" i="7" s="1"/>
  <c r="N20" i="3" s="1"/>
  <c r="K94" i="7" l="1"/>
  <c r="L94" i="7" s="1"/>
  <c r="E20" i="3"/>
  <c r="E29" i="3" s="1"/>
  <c r="H58" i="6"/>
  <c r="H57" i="6"/>
  <c r="F53" i="6"/>
  <c r="H53" i="6" s="1"/>
  <c r="F20" i="6"/>
  <c r="D11" i="6"/>
  <c r="D10" i="6"/>
  <c r="E37" i="5"/>
  <c r="E38" i="5" s="1"/>
  <c r="E33" i="5"/>
  <c r="E29" i="5"/>
  <c r="E25" i="5"/>
  <c r="D7" i="5"/>
  <c r="C7" i="3"/>
  <c r="C6" i="3"/>
  <c r="F28" i="3"/>
  <c r="C28" i="3"/>
  <c r="D28" i="3" s="1"/>
  <c r="C27" i="3"/>
  <c r="D27" i="3" s="1"/>
  <c r="C26" i="3"/>
  <c r="C25" i="3"/>
  <c r="D25" i="3" s="1"/>
  <c r="C24" i="3"/>
  <c r="F24" i="3" s="1"/>
  <c r="C23" i="3"/>
  <c r="D23" i="3" s="1"/>
  <c r="C22" i="3"/>
  <c r="F22" i="3" s="1"/>
  <c r="C21" i="3"/>
  <c r="D21" i="3" s="1"/>
  <c r="H20" i="3"/>
  <c r="D16" i="3"/>
  <c r="E16" i="3" s="1"/>
  <c r="C14" i="3"/>
  <c r="D10" i="3"/>
  <c r="E10" i="3" s="1"/>
  <c r="E14" i="3" s="1"/>
  <c r="C36" i="2"/>
  <c r="C35" i="2"/>
  <c r="C114" i="2" s="1"/>
  <c r="C31" i="2"/>
  <c r="C30" i="2"/>
  <c r="C116" i="2"/>
  <c r="C23" i="2"/>
  <c r="C22" i="2"/>
  <c r="C20" i="2"/>
  <c r="C17" i="2"/>
  <c r="C25" i="2" s="1"/>
  <c r="C34" i="2"/>
  <c r="I24" i="3" l="1"/>
  <c r="F26" i="3"/>
  <c r="I26" i="3" s="1"/>
  <c r="J26" i="3" s="1"/>
  <c r="K26" i="3" s="1"/>
  <c r="G73" i="9"/>
  <c r="E18" i="5"/>
  <c r="E20" i="5" s="1"/>
  <c r="E30" i="5" s="1"/>
  <c r="D10" i="5"/>
  <c r="I22" i="3"/>
  <c r="J22" i="3" s="1"/>
  <c r="K22" i="3" s="1"/>
  <c r="F28" i="6"/>
  <c r="E20" i="6"/>
  <c r="G20" i="6" s="1"/>
  <c r="H20" i="6" s="1"/>
  <c r="D28" i="6"/>
  <c r="E28" i="6" s="1"/>
  <c r="G28" i="6" s="1"/>
  <c r="F37" i="6"/>
  <c r="D14" i="5"/>
  <c r="E39" i="5"/>
  <c r="E40" i="5" s="1"/>
  <c r="J24" i="3"/>
  <c r="K24" i="3" s="1"/>
  <c r="F21" i="3"/>
  <c r="F29" i="3" s="1"/>
  <c r="F23" i="3"/>
  <c r="I23" i="3" s="1"/>
  <c r="F25" i="3"/>
  <c r="I25" i="3" s="1"/>
  <c r="F27" i="3"/>
  <c r="I27" i="3" s="1"/>
  <c r="D14" i="3"/>
  <c r="C20" i="3"/>
  <c r="D22" i="3"/>
  <c r="D24" i="3"/>
  <c r="D26" i="3"/>
  <c r="I21" i="3" l="1"/>
  <c r="H41" i="9"/>
  <c r="K41" i="9" s="1"/>
  <c r="F33" i="9" s="1"/>
  <c r="R94" i="7"/>
  <c r="E21" i="5"/>
  <c r="E32" i="5" s="1"/>
  <c r="E34" i="5" s="1"/>
  <c r="M20" i="3"/>
  <c r="G75" i="9"/>
  <c r="F45" i="6"/>
  <c r="G37" i="6"/>
  <c r="G45" i="6" s="1"/>
  <c r="H30" i="6"/>
  <c r="H28" i="6"/>
  <c r="E44" i="5"/>
  <c r="H81" i="9" s="1"/>
  <c r="E42" i="5"/>
  <c r="J23" i="3"/>
  <c r="K23" i="3" s="1"/>
  <c r="J27" i="3"/>
  <c r="K27" i="3" s="1"/>
  <c r="J25" i="3"/>
  <c r="K25" i="3" s="1"/>
  <c r="C29" i="3"/>
  <c r="I20" i="3"/>
  <c r="D20" i="3"/>
  <c r="D29" i="3" s="1"/>
  <c r="J21" i="3"/>
  <c r="K21" i="3" s="1"/>
  <c r="H37" i="6" l="1"/>
  <c r="I37" i="6" s="1"/>
  <c r="I45" i="6" s="1"/>
  <c r="I47" i="6" s="1"/>
  <c r="J20" i="3"/>
  <c r="K20" i="3" s="1"/>
  <c r="H31" i="3" s="1"/>
  <c r="H45" i="6" l="1"/>
  <c r="H47" i="6" s="1"/>
  <c r="I62" i="6"/>
</calcChain>
</file>

<file path=xl/sharedStrings.xml><?xml version="1.0" encoding="utf-8"?>
<sst xmlns="http://schemas.openxmlformats.org/spreadsheetml/2006/main" count="706" uniqueCount="507">
  <si>
    <t>DATOS GENERALES</t>
  </si>
  <si>
    <t>PROPIETARIO:</t>
  </si>
  <si>
    <t>:</t>
  </si>
  <si>
    <t>GERENCIA SUB REGIONAL CHOTA</t>
  </si>
  <si>
    <t xml:space="preserve">OBRA :                                                    </t>
  </si>
  <si>
    <t>UBICACIÓN:</t>
  </si>
  <si>
    <t>REGION</t>
  </si>
  <si>
    <t>CAJAMARCA</t>
  </si>
  <si>
    <t>PROVINCIA</t>
  </si>
  <si>
    <t>CHOTA</t>
  </si>
  <si>
    <t>DISTRITO</t>
  </si>
  <si>
    <t>LOCALIDAD</t>
  </si>
  <si>
    <t>CONTRATISTA:</t>
  </si>
  <si>
    <t>NANPERU SRL</t>
  </si>
  <si>
    <t>RESIDENTE:</t>
  </si>
  <si>
    <t>SUPERVISOR:</t>
  </si>
  <si>
    <t>CIP. 174547</t>
  </si>
  <si>
    <t>CONTRATO DE EJECUCION DE OBRA:</t>
  </si>
  <si>
    <t>GERENCIA SUB REGIONAL CHOTA:</t>
  </si>
  <si>
    <t>MODALIDAD DE EJECUCION:</t>
  </si>
  <si>
    <t>POR CONTRATA</t>
  </si>
  <si>
    <t>SISTEMA DE EJECUCION:</t>
  </si>
  <si>
    <t>SUMA ALZADA</t>
  </si>
  <si>
    <t>PROCESO DE SELECCIÓN:</t>
  </si>
  <si>
    <t>FECHA DE BUENA PRO:</t>
  </si>
  <si>
    <t>VALOR REFERENCIAL:</t>
  </si>
  <si>
    <t>( incl. I.G.V.)</t>
  </si>
  <si>
    <t>MONTO DE CONTRATO:</t>
  </si>
  <si>
    <t xml:space="preserve">FECHA PRESUPUESTO BASE :                  </t>
  </si>
  <si>
    <t>PLAZO DE EJECUCION:</t>
  </si>
  <si>
    <t xml:space="preserve">FACTOR DE RELACION (F.R.) :               </t>
  </si>
  <si>
    <t>FECHA DE CONTRATO:</t>
  </si>
  <si>
    <t>FECHA DE ENTREGA DE TERRENO:</t>
  </si>
  <si>
    <t>INICIO DEL PLAZO CONTRACTUAL:</t>
  </si>
  <si>
    <t>TERMINO DEL PLAZO CONTRACTUAL:</t>
  </si>
  <si>
    <t>ADELANTO DIRECTO</t>
  </si>
  <si>
    <t>ADELANTO POR MATERIALES:</t>
  </si>
  <si>
    <t>1° VAL</t>
  </si>
  <si>
    <t>2° VAL</t>
  </si>
  <si>
    <t>3° VAL</t>
  </si>
  <si>
    <t>PROGRAMADO</t>
  </si>
  <si>
    <t>FECHA DE CULMINACIÓN REAL</t>
  </si>
  <si>
    <t>FICHA TÉCNICA DE RESUMEN DE EJECUCIÓN DE LA OBRA</t>
  </si>
  <si>
    <t>I. ANTECEDENTES</t>
  </si>
  <si>
    <t>Código SNIP</t>
  </si>
  <si>
    <t>Fecha de declaración de viabilidad</t>
  </si>
  <si>
    <t>Documento que aprueba el expediente técnico</t>
  </si>
  <si>
    <t>Fecha de aprobación</t>
  </si>
  <si>
    <t>Proceso de selección</t>
  </si>
  <si>
    <t>Fecha de buena pro</t>
  </si>
  <si>
    <t>Contrato</t>
  </si>
  <si>
    <t>Fecha de contrato</t>
  </si>
  <si>
    <t>II. GENERALIDADES</t>
  </si>
  <si>
    <t>Nombre de la obra</t>
  </si>
  <si>
    <t>Ubicación: localidad/ distrito/  provincia/ región</t>
  </si>
  <si>
    <t>Presupuesto base (expediente)</t>
  </si>
  <si>
    <t>Plazo de ejecución base</t>
  </si>
  <si>
    <t>Entidad responsable - propietario</t>
  </si>
  <si>
    <t>Fuente de financiamiento</t>
  </si>
  <si>
    <t>Recursos Ordinarios</t>
  </si>
  <si>
    <t>Sistema de contratación</t>
  </si>
  <si>
    <t>Supervisor de obra</t>
  </si>
  <si>
    <t>Fecha de entrega de terreno</t>
  </si>
  <si>
    <t>Fecha de adelanto directo</t>
  </si>
  <si>
    <t>Fecha de inicio de obra</t>
  </si>
  <si>
    <t>Plazo de ejecución programado</t>
  </si>
  <si>
    <t>Fecha programada para la culminación de obra</t>
  </si>
  <si>
    <t>CONTRATISTA</t>
  </si>
  <si>
    <t>Residente de Obra</t>
  </si>
  <si>
    <t>Presupuesto contratado - oferta con buena pro</t>
  </si>
  <si>
    <t>Plazo de ejecución ofertado</t>
  </si>
  <si>
    <t>Adelanto Directo</t>
  </si>
  <si>
    <t>Fecha adelanto</t>
  </si>
  <si>
    <t>NO HAY ADELANTO</t>
  </si>
  <si>
    <t>Vigencia fianza</t>
  </si>
  <si>
    <t>Adelanto de Materiales</t>
  </si>
  <si>
    <t>Garantía de fiel cumplimiento</t>
  </si>
  <si>
    <t>III. OBJETIVOS - METAS</t>
  </si>
  <si>
    <t>Beneficiarios</t>
  </si>
  <si>
    <t>Objetivo central</t>
  </si>
  <si>
    <t xml:space="preserve">
Metas </t>
  </si>
  <si>
    <t>4178.76 luego de replanteo</t>
  </si>
  <si>
    <t>Objetivos específicos</t>
  </si>
  <si>
    <t>Lograr la construcción de las siguientes metas físicas:</t>
  </si>
  <si>
    <t>METAS FÍSICAS DE ACUERDO AL EXPEDIENTE TÉCNICO</t>
  </si>
  <si>
    <t>IV. EJECUCIÓN DE LA OBRA</t>
  </si>
  <si>
    <t>Descripción de trabajos realizados en el periodo</t>
  </si>
  <si>
    <t>Plazo de ejecución contractual</t>
  </si>
  <si>
    <t>Días de retrazo</t>
  </si>
  <si>
    <t>0 días calendarios</t>
  </si>
  <si>
    <t>Fecha de la culminación de obra Programado</t>
  </si>
  <si>
    <t>Paralización de Obra N° 01</t>
  </si>
  <si>
    <t>Fecha de Paralización</t>
  </si>
  <si>
    <t>Reinicio de Obra</t>
  </si>
  <si>
    <t>Fecha probable de la culminación de obra</t>
  </si>
  <si>
    <t>Fecha de reccepción de obra</t>
  </si>
  <si>
    <t>Presupuesto adicional neto</t>
  </si>
  <si>
    <t>Obras adicionales</t>
  </si>
  <si>
    <t>OBRA:</t>
  </si>
  <si>
    <t>SUPERVISOR</t>
  </si>
  <si>
    <t>Nº de Contrato por proceso</t>
  </si>
  <si>
    <t>RESIDENTE</t>
  </si>
  <si>
    <t>Fecha de Inicio Contractual</t>
  </si>
  <si>
    <t>Fecha de Termino Contractual</t>
  </si>
  <si>
    <t>MONTOS</t>
  </si>
  <si>
    <t>NETO</t>
  </si>
  <si>
    <t>IGV</t>
  </si>
  <si>
    <t>TOTAL</t>
  </si>
  <si>
    <t xml:space="preserve">Contractual </t>
  </si>
  <si>
    <t>Adicional Nº1</t>
  </si>
  <si>
    <t>Adelanto Directo 10%</t>
  </si>
  <si>
    <t>VALORIZACIÓN</t>
  </si>
  <si>
    <t xml:space="preserve"> NETO</t>
  </si>
  <si>
    <t>I.G.V.</t>
  </si>
  <si>
    <t>AMORTIZACIÓN</t>
  </si>
  <si>
    <t>MONTO A PAGAR</t>
  </si>
  <si>
    <t>Avance Fisico %</t>
  </si>
  <si>
    <t>MONTO SIN IGV</t>
  </si>
  <si>
    <t>SALDO</t>
  </si>
  <si>
    <t>Actual</t>
  </si>
  <si>
    <t>Acumlado</t>
  </si>
  <si>
    <t>Parcial Acumulado S/.</t>
  </si>
  <si>
    <t>TOTAL COMPROMISO S/.</t>
  </si>
  <si>
    <r>
      <t xml:space="preserve">CONTRATISTA :                                                              </t>
    </r>
    <r>
      <rPr>
        <b/>
        <sz val="10"/>
        <rFont val="Arial Narrow"/>
        <family val="2"/>
      </rPr>
      <t xml:space="preserve">  </t>
    </r>
  </si>
  <si>
    <t xml:space="preserve">MES VALORIZADO :                                                            </t>
  </si>
  <si>
    <t xml:space="preserve">PRESUPUESTO BASE :                S/          </t>
  </si>
  <si>
    <t xml:space="preserve">PRESUP. CONTRATADO :            S/ </t>
  </si>
  <si>
    <t>ITEM</t>
  </si>
  <si>
    <t>DESCRIPCION</t>
  </si>
  <si>
    <t>MONTO MENSUAL</t>
  </si>
  <si>
    <t>I</t>
  </si>
  <si>
    <t>VALORIZACION DEL MES (CON IGV)</t>
  </si>
  <si>
    <t>% DE AVANCE DE OBRA A LA FECHA</t>
  </si>
  <si>
    <t xml:space="preserve">REAJUSTES </t>
  </si>
  <si>
    <t>Reajuste K mes: V1x( KDic.-1)</t>
  </si>
  <si>
    <t xml:space="preserve">Reintegro por valoriz.01: </t>
  </si>
  <si>
    <t>II</t>
  </si>
  <si>
    <t>Total de reajustes supuesto</t>
  </si>
  <si>
    <t>DEDUCCION DE REAJUSTES QUE NO CORRESPONDEN</t>
  </si>
  <si>
    <t>Por adelanto efectivo</t>
  </si>
  <si>
    <t>Por adelanto de materiales</t>
  </si>
  <si>
    <t>III</t>
  </si>
  <si>
    <t>Total deducciones</t>
  </si>
  <si>
    <t>IV</t>
  </si>
  <si>
    <t>VALORIZACION BRUTA (I+II-III) INC. IGV.</t>
  </si>
  <si>
    <t>AMORTIZACIONES</t>
  </si>
  <si>
    <t xml:space="preserve">AMORTIZACION ADELANTO DIRECTO </t>
  </si>
  <si>
    <t>AMORTIZACION ADELANTO MATERIALES</t>
  </si>
  <si>
    <t>V</t>
  </si>
  <si>
    <t>TOTAL AMORTIZACIONES</t>
  </si>
  <si>
    <t>VALORIZACION SIN I.GV.</t>
  </si>
  <si>
    <t>AMORTIZACIÓN DE ADELANTO DIRECTO SIN IGV</t>
  </si>
  <si>
    <t>TOTAL A PAGAR SIN IVG</t>
  </si>
  <si>
    <t>IMPUESTO 18% (I.G.V)</t>
  </si>
  <si>
    <t>TOTAL A FACTURAR</t>
  </si>
  <si>
    <t>RETENCION POR GARANTIA DE FIEL CUMPLIMIENTO (10 %), SIN IGV 1ra. VALORIZ.CON (IGV.)</t>
  </si>
  <si>
    <t>VI</t>
  </si>
  <si>
    <t>VALORIZACION NETA</t>
  </si>
  <si>
    <t>VII</t>
  </si>
  <si>
    <t>MONTO DE DETRACCIONES (4% DE LA VALORIZACION BRUTA)</t>
  </si>
  <si>
    <t>MONTO A GIRAR PARA EL CONTRATISTA</t>
  </si>
  <si>
    <t>NOTA:</t>
  </si>
  <si>
    <t>1.- El reajuste de precios se presentará en la liquidacion de obra.</t>
  </si>
  <si>
    <t>RESUMEN FINANCIERO DE PAGOS A CUENTA POR VALORIZACIONES DE OBRA</t>
  </si>
  <si>
    <t>ENTIDAD CONTRATANTE                              :</t>
  </si>
  <si>
    <t xml:space="preserve">CONTRATISTA                                               :                                                       </t>
  </si>
  <si>
    <t>FORMULA POLINOMICA                              :</t>
  </si>
  <si>
    <t xml:space="preserve">PRINCIPAL </t>
  </si>
  <si>
    <t>1.- AUTORIZAR:</t>
  </si>
  <si>
    <t>VALORIZACIONES AUTORIZADAS</t>
  </si>
  <si>
    <t>VAL</t>
  </si>
  <si>
    <t>FECHA</t>
  </si>
  <si>
    <t>MONTO</t>
  </si>
  <si>
    <t>TOTAL AUTORIZADO</t>
  </si>
  <si>
    <t>Nº</t>
  </si>
  <si>
    <t>VALORIZ NETO</t>
  </si>
  <si>
    <t>EFECTIVO</t>
  </si>
  <si>
    <t>TOTAL      S/.</t>
  </si>
  <si>
    <t>2.- PARA SER CANCELADO:</t>
  </si>
  <si>
    <t>FACTURADO</t>
  </si>
  <si>
    <t>PAGADO</t>
  </si>
  <si>
    <t>FACTURA</t>
  </si>
  <si>
    <t>COMPROB.</t>
  </si>
  <si>
    <t xml:space="preserve">TOTAL </t>
  </si>
  <si>
    <t>COMPROBANTE</t>
  </si>
  <si>
    <t>INC. IGV.</t>
  </si>
  <si>
    <t>A FACTURAR</t>
  </si>
  <si>
    <t>RETENCIONES DE FONDO DE GARANTIA</t>
  </si>
  <si>
    <t>Monto Depositado S/.</t>
  </si>
  <si>
    <t xml:space="preserve">Garantia por fiel </t>
  </si>
  <si>
    <t>10% DEL PRESUPUESTO DEL CONTRATO</t>
  </si>
  <si>
    <t>cumplimiento</t>
  </si>
  <si>
    <t>GARANTIA DE FIEL CUMPLIMIENTO</t>
  </si>
  <si>
    <t>DETRACCIONES</t>
  </si>
  <si>
    <t>4% de la valorizacion</t>
  </si>
  <si>
    <t>Neto      S/.</t>
  </si>
  <si>
    <t>IGV       S/.</t>
  </si>
  <si>
    <t>TOTAL  S/.</t>
  </si>
  <si>
    <t>TOTAL A PAGAR AL CONTRATISTA</t>
  </si>
  <si>
    <t>TOTAL S/.</t>
  </si>
  <si>
    <r>
      <t>EN EL MES DE ENERO</t>
    </r>
    <r>
      <rPr>
        <b/>
        <sz val="12"/>
        <rFont val="Century Gothic"/>
        <family val="2"/>
      </rPr>
      <t xml:space="preserve"> 2021</t>
    </r>
  </si>
  <si>
    <t>NOTA</t>
  </si>
  <si>
    <t>RUC. N° 20487511138</t>
  </si>
  <si>
    <t>PROPIETARIO</t>
  </si>
  <si>
    <t>CONTRATO DE OBRA N°</t>
  </si>
  <si>
    <t>OBRA</t>
  </si>
  <si>
    <t>PLAZO DE EJECUCION</t>
  </si>
  <si>
    <t>LUGAR</t>
  </si>
  <si>
    <t>FECHA DE INICIO DE OBRA</t>
  </si>
  <si>
    <t>PRESUP. CONTRATADO</t>
  </si>
  <si>
    <t>FECHA DE PARALIZACIÓN N° 01</t>
  </si>
  <si>
    <t>FECHA DE TERMINO DE OBRA</t>
  </si>
  <si>
    <t>FECHA DE REINICIO DE OBRA</t>
  </si>
  <si>
    <t>AMPLIACIÓN DE PLAZO</t>
  </si>
  <si>
    <t>PERIODO VALORIZADO</t>
  </si>
  <si>
    <t>FECHA DE TÉRMINO DE OBRA</t>
  </si>
  <si>
    <t>REGIÓN</t>
  </si>
  <si>
    <t>PRESUPUESTO CONTRACTUAL</t>
  </si>
  <si>
    <t>V A L O R I Z A C I O N   D E   O B R A   C O N T R A T A D A</t>
  </si>
  <si>
    <t xml:space="preserve">   SALDO  POR  EJECUTAR</t>
  </si>
  <si>
    <t>PARTIDA</t>
  </si>
  <si>
    <t>AVANCE ACUMULADO ANTERIOR</t>
  </si>
  <si>
    <t>AVANCE ACTUAL</t>
  </si>
  <si>
    <t>AVANCE ACUMULADO  ACTUAL</t>
  </si>
  <si>
    <t>UND</t>
  </si>
  <si>
    <t>CANT.</t>
  </si>
  <si>
    <t>P.UNIT.</t>
  </si>
  <si>
    <t>P.PARCIAL</t>
  </si>
  <si>
    <t>METRADO</t>
  </si>
  <si>
    <t>%</t>
  </si>
  <si>
    <t>OBRAS PROVISIONALES</t>
  </si>
  <si>
    <t xml:space="preserve">   CARTEL DE OBRA DE 3.60 X 2.40 M</t>
  </si>
  <si>
    <t>Und</t>
  </si>
  <si>
    <t xml:space="preserve">   AMBIENTE PARA ALMACÉN Y OFICINA</t>
  </si>
  <si>
    <t>glb</t>
  </si>
  <si>
    <t xml:space="preserve">   CERCO PROVISIONAL DE OBRA</t>
  </si>
  <si>
    <t>m</t>
  </si>
  <si>
    <t xml:space="preserve">   MOVILIZACIÓN Y DESMOVILIZACIÓN DE EQUIPOS</t>
  </si>
  <si>
    <t xml:space="preserve">   SUMINISTRO DE AGUA PARA LA CONSTRUCCIÓN</t>
  </si>
  <si>
    <t>SEGURIDAD Y SALUD</t>
  </si>
  <si>
    <t xml:space="preserve">   SEÑALIZACION TEMPORAL Y SEGURIDAD</t>
  </si>
  <si>
    <t>TRABAJOS PRELIMINARES</t>
  </si>
  <si>
    <t xml:space="preserve">   TRAZO, NIVELES Y REPLANTEO</t>
  </si>
  <si>
    <t>m2</t>
  </si>
  <si>
    <t xml:space="preserve">   DEMOLICION DE ESTRUCTURAS DE CONCRETO</t>
  </si>
  <si>
    <t>m3</t>
  </si>
  <si>
    <t xml:space="preserve">   ACARREO DE ESCOMBROS EN CARRETILLA (DIST. PROM. 50 M)</t>
  </si>
  <si>
    <t>MOVIMIENTO DE TIERRAS</t>
  </si>
  <si>
    <t xml:space="preserve">   EXCAVACION PARA ZAPATAS</t>
  </si>
  <si>
    <t xml:space="preserve">   NIVELACIÓN Y COMPACTACIÓN DE FONDO DE CIMENTACIÓN</t>
  </si>
  <si>
    <t xml:space="preserve">   RELLENO Y COMPACTADO CON MATERIAL PROPIO SELECCIONADO</t>
  </si>
  <si>
    <t xml:space="preserve">   ACARREO DE MAT. EXCEDENTE EN CARRETILLA (DIST. PROM. 50 M)</t>
  </si>
  <si>
    <t xml:space="preserve">   ELIMINACIÓN DE MATERIAL EXCEDENTE C/VOLQUETE</t>
  </si>
  <si>
    <t>OBRAS DE CONCRETO SIMPLE</t>
  </si>
  <si>
    <t xml:space="preserve">   SOLADO MEZCLA 1:10 CEMENTO - HORMIGÓN</t>
  </si>
  <si>
    <t xml:space="preserve">   ENCOFRADO Y DESENCOFRADO DE COLUMNETA</t>
  </si>
  <si>
    <t xml:space="preserve">   CONCRETO  f'c=140 Kg/cm2 EN COLUMNETA PARA MONTANTE DE AGUA DE LLUVIA</t>
  </si>
  <si>
    <t>OBRAS DE CONCRETO ARMADO</t>
  </si>
  <si>
    <t xml:space="preserve">   ZAPATAS</t>
  </si>
  <si>
    <t xml:space="preserve">      CONCRETO PARA ZAPATAS F´C=210 KG/CM2</t>
  </si>
  <si>
    <t xml:space="preserve">      ACERO PARA ZAPATAS FY=4200 KG/CM2</t>
  </si>
  <si>
    <t>kg</t>
  </si>
  <si>
    <t xml:space="preserve">   PEDESTAL</t>
  </si>
  <si>
    <t xml:space="preserve">      CONCRETO PARA PEDESTAL FC=210 KG/CM2</t>
  </si>
  <si>
    <t xml:space="preserve">      ENCOFRADO Y DESENCOFRADO DE PEDESTAL</t>
  </si>
  <si>
    <t xml:space="preserve">      ACERO FY=4200 KG/CM2 PARA PEDESTAL</t>
  </si>
  <si>
    <t>ESTRUCTURAS METALICAS Y CUBIERTAS</t>
  </si>
  <si>
    <t xml:space="preserve">   COLUMNAS DE TUBO DE ACERO 8" X 8" X 3 MM</t>
  </si>
  <si>
    <t xml:space="preserve">   ARMADURA METALICA TIPO ARCO (LUZ = 22 M)</t>
  </si>
  <si>
    <t xml:space="preserve">   CUMBRERA METALICA</t>
  </si>
  <si>
    <t xml:space="preserve">   CORREAS DE TUBO RECTANGULAR 2"X4"X 2.50 MM</t>
  </si>
  <si>
    <t xml:space="preserve">   CORREAS DE TUBO CUADRADO DE 2"X2"X 2.50 MM</t>
  </si>
  <si>
    <t xml:space="preserve">   TEMPLADORES TIPO 1: 1L 2" X 2" X 3 MM</t>
  </si>
  <si>
    <t xml:space="preserve">   TEMPLADORES TIPO 2: 2L 2" X 2" X 4 MM</t>
  </si>
  <si>
    <t xml:space="preserve">   IZAMIENTO DE ARMADURAS METÁLICAS</t>
  </si>
  <si>
    <t xml:space="preserve">   COBERTURA ALUZINC CURVO OPACO DE 0.40 MM</t>
  </si>
  <si>
    <t xml:space="preserve">   COBERTURA POLICARBONATO TRASLUCIDO DE 1 MM</t>
  </si>
  <si>
    <t xml:space="preserve">   COBERTURA LATERAL DE PLANCHA GALVANIZADA E=1/27"</t>
  </si>
  <si>
    <t>PINTURA</t>
  </si>
  <si>
    <t xml:space="preserve">   PINTURA LATEX EN PEDESTALES</t>
  </si>
  <si>
    <t>SISTEMA DE AGUA DE LLUVIA</t>
  </si>
  <si>
    <t xml:space="preserve">   CANALETA DE ALUZINC 15 CM X 20 CM</t>
  </si>
  <si>
    <t xml:space="preserve">   TUBERIA DE PVC SAP 4"</t>
  </si>
  <si>
    <t xml:space="preserve">   CODO DE PVC SAP DE 4" X 90°</t>
  </si>
  <si>
    <t>INSTALACIONES ELÉCTRICAS</t>
  </si>
  <si>
    <t xml:space="preserve">   SALIDA DE TECHO</t>
  </si>
  <si>
    <t>pto</t>
  </si>
  <si>
    <t xml:space="preserve">   TUBERIAS PARA INSTALACIONES ELECTRICAS SAP 20 MM (3/4")</t>
  </si>
  <si>
    <t xml:space="preserve">   CABLE ELECTRICO NH-80 - 2.5 MM2</t>
  </si>
  <si>
    <t xml:space="preserve">   ALIMENTADOR GENERAL - CABLE N2XH - 4 MM2</t>
  </si>
  <si>
    <t xml:space="preserve">   TABLEROS DE DISTRIBUCION DE PVC CON 8 POLOS</t>
  </si>
  <si>
    <t xml:space="preserve">   INTERRUPTOR TERMOMAGNETICO DE 2 X 15 A</t>
  </si>
  <si>
    <t xml:space="preserve">   INTERRUPTOR DIFERENCIAL DE 2 X 25 A</t>
  </si>
  <si>
    <t xml:space="preserve">   CAJA DE PASE DE 10X10X5 CM</t>
  </si>
  <si>
    <t>ARTEFACTOS</t>
  </si>
  <si>
    <t xml:space="preserve">   REFLECTORES LED DE 200 W</t>
  </si>
  <si>
    <t>OTROS</t>
  </si>
  <si>
    <t xml:space="preserve">   FLETE TERRESTRE</t>
  </si>
  <si>
    <t>PLAN PARA LA VIGILANCIA, PREVENCION Y CONTROL DEL COVID-19</t>
  </si>
  <si>
    <t xml:space="preserve">   EQUIPAMIENTO PARA LA VIGILANCIA DE LA SALUD</t>
  </si>
  <si>
    <t xml:space="preserve">   LIMPIEZA Y DESINFECCIÓN DE AMBIENTES Y EQUIPOS</t>
  </si>
  <si>
    <t xml:space="preserve">   IMPLEMENTACIÓN DE MEDIDAS DE PROTECCIÓN PERSONAL PARA EL PERSONAL DE OBRA</t>
  </si>
  <si>
    <t xml:space="preserve">   PUNTO DE CONTROL DE DESINFECCIÓN DE LAVADO DE MANOS</t>
  </si>
  <si>
    <t xml:space="preserve">   PUNTO DE CONTROL DE DESINFECCIÓN DE CALZADO</t>
  </si>
  <si>
    <t>COSTO DIRECTO</t>
  </si>
  <si>
    <t xml:space="preserve">GASTOS GENERALES </t>
  </si>
  <si>
    <t>UTILIDAD</t>
  </si>
  <si>
    <t>SUB TOTAL</t>
  </si>
  <si>
    <t>TOTAL PRESUPUESTO</t>
  </si>
  <si>
    <t>S/.</t>
  </si>
  <si>
    <t xml:space="preserve"> </t>
  </si>
  <si>
    <t>45 DIAS CALENDARIOS</t>
  </si>
  <si>
    <t xml:space="preserve">SUB TOTAL </t>
  </si>
  <si>
    <t>01.00.00</t>
  </si>
  <si>
    <t>01.01.00</t>
  </si>
  <si>
    <t>01.02.00</t>
  </si>
  <si>
    <t>01.03.00</t>
  </si>
  <si>
    <t>01.04.00</t>
  </si>
  <si>
    <t>01.05.00</t>
  </si>
  <si>
    <t>02.00.00</t>
  </si>
  <si>
    <t>03.00.00</t>
  </si>
  <si>
    <t>03.01.00</t>
  </si>
  <si>
    <t>03.02.00</t>
  </si>
  <si>
    <t>03.03.00</t>
  </si>
  <si>
    <t>04.00.00</t>
  </si>
  <si>
    <t>04.01.00</t>
  </si>
  <si>
    <t>04.02.00</t>
  </si>
  <si>
    <t>04.03.00</t>
  </si>
  <si>
    <t>04.04.00</t>
  </si>
  <si>
    <t>04.05.00</t>
  </si>
  <si>
    <t>05.00.00</t>
  </si>
  <si>
    <t>05.01.00</t>
  </si>
  <si>
    <t>05.02.00</t>
  </si>
  <si>
    <t>05.03.00</t>
  </si>
  <si>
    <t>05.04.00</t>
  </si>
  <si>
    <t>06.00.00</t>
  </si>
  <si>
    <t>06.01.00</t>
  </si>
  <si>
    <t>06.01.01</t>
  </si>
  <si>
    <t>06.01.02</t>
  </si>
  <si>
    <t>06.02.00</t>
  </si>
  <si>
    <t>06.02.01</t>
  </si>
  <si>
    <t>06.02.02</t>
  </si>
  <si>
    <t>06.02.03</t>
  </si>
  <si>
    <t>07.00.00</t>
  </si>
  <si>
    <t>07.01.00</t>
  </si>
  <si>
    <t>07.02.00</t>
  </si>
  <si>
    <t>07.03.00</t>
  </si>
  <si>
    <t>07.04.00</t>
  </si>
  <si>
    <t>07.05.00</t>
  </si>
  <si>
    <t>07.06.00</t>
  </si>
  <si>
    <t>07.07.00</t>
  </si>
  <si>
    <t>07.08.00</t>
  </si>
  <si>
    <t>07.09.00</t>
  </si>
  <si>
    <t>07.10.00</t>
  </si>
  <si>
    <t>07.11.00</t>
  </si>
  <si>
    <t>08.00.00</t>
  </si>
  <si>
    <t>08.01.00</t>
  </si>
  <si>
    <t>09.00.00</t>
  </si>
  <si>
    <t>09.01.00</t>
  </si>
  <si>
    <t>09.02.00</t>
  </si>
  <si>
    <t>09.03.00</t>
  </si>
  <si>
    <t>10.00.00</t>
  </si>
  <si>
    <t>10.01.00</t>
  </si>
  <si>
    <t>10.02.00</t>
  </si>
  <si>
    <t>10.03.00</t>
  </si>
  <si>
    <t>10.04.00</t>
  </si>
  <si>
    <t>10.05.00</t>
  </si>
  <si>
    <t>10.06.00</t>
  </si>
  <si>
    <t>10.07.00</t>
  </si>
  <si>
    <t>10.08.00</t>
  </si>
  <si>
    <t>11.00.00</t>
  </si>
  <si>
    <t>11.01.00</t>
  </si>
  <si>
    <t>12.00.00</t>
  </si>
  <si>
    <t>12.01.00</t>
  </si>
  <si>
    <t>13.00.00</t>
  </si>
  <si>
    <t>13.01.00</t>
  </si>
  <si>
    <t>13.02.00</t>
  </si>
  <si>
    <t>13.03.00</t>
  </si>
  <si>
    <t>13.04.00</t>
  </si>
  <si>
    <t>13.05.00</t>
  </si>
  <si>
    <t>DEL PROYECTO</t>
  </si>
  <si>
    <t>Nombre</t>
  </si>
  <si>
    <t>Ubicación</t>
  </si>
  <si>
    <t>Localidad</t>
  </si>
  <si>
    <t>Distrito</t>
  </si>
  <si>
    <t>Provincia</t>
  </si>
  <si>
    <t>Departamento</t>
  </si>
  <si>
    <t>DEL RESIDENTE DE OBRA</t>
  </si>
  <si>
    <t>Especialidad</t>
  </si>
  <si>
    <t>ARQUITECTO</t>
  </si>
  <si>
    <t>Teléfono</t>
  </si>
  <si>
    <t>Dirección</t>
  </si>
  <si>
    <t>MONTO DE FINANCIAMIENTO</t>
  </si>
  <si>
    <t>NUM. DE CONTRATO DE OBRA</t>
  </si>
  <si>
    <t>FECHA DE ENTREGA DE TERRENO</t>
  </si>
  <si>
    <t>PLAZO DE EJECUCIÓN</t>
  </si>
  <si>
    <t>FECHA DE VENCIMIENTO DE PLAZO</t>
  </si>
  <si>
    <t>ADICIONAL DE OBRA</t>
  </si>
  <si>
    <t xml:space="preserve">:   </t>
  </si>
  <si>
    <t>NO EXISTE</t>
  </si>
  <si>
    <t>DEDUCTIVO DE OBRA</t>
  </si>
  <si>
    <t>ADELANTO DIRECTO 10%. C/IGV.</t>
  </si>
  <si>
    <t>AVANCE EJECUTADO ACUMULADO</t>
  </si>
  <si>
    <t>DEL ASPECTO TÉCNICO</t>
  </si>
  <si>
    <t>AVANCE FÍSICO</t>
  </si>
  <si>
    <t>AVANCE FÍSICO EN PORCENTAJE (%)</t>
  </si>
  <si>
    <t>ANTERIOR ACUMUL.</t>
  </si>
  <si>
    <t>ACTUAL</t>
  </si>
  <si>
    <t>ACUMULADO</t>
  </si>
  <si>
    <t>EJECUTADO</t>
  </si>
  <si>
    <t>DESCRIPCIÓN DE LAS ACTIVIDADES EJECUTADAS POR PARTIDAS</t>
  </si>
  <si>
    <t>Se Valorizó:</t>
  </si>
  <si>
    <t>CUMPLIMIENTO DE PLAZO CONTRACTUAL</t>
  </si>
  <si>
    <t>Con respecto al cumplimiento del plazo contractual, ésta se viene desarrollando dentro de los plazos establecidos:</t>
  </si>
  <si>
    <t>Plazo de Ejecución</t>
  </si>
  <si>
    <t>Fecha de Inicio de Obra</t>
  </si>
  <si>
    <t>Termino Prog. de Obra</t>
  </si>
  <si>
    <t>Días de ejecución acumulado</t>
  </si>
  <si>
    <t>Fecha Paralización de Obra 01</t>
  </si>
  <si>
    <t>Fecha de Reinicio de Obra</t>
  </si>
  <si>
    <t>Término Prog. de Obra</t>
  </si>
  <si>
    <t>DE LA EJECUCIÓN DE OBRA.-</t>
  </si>
  <si>
    <t>PROBLEMAS TÉCNICOS Y/O PENDIENTES DE SOLUCIÓN</t>
  </si>
  <si>
    <t>PRUEBAS DE CALIDAD REALIZADAS EN OBRA</t>
  </si>
  <si>
    <t>Durante la ejecución de la obra aún no se han realizados pruebas de control de calidad, por corresponder aún.</t>
  </si>
  <si>
    <t>DEL ASPECTO ECONÓMICO</t>
  </si>
  <si>
    <t>VALORIZACIONES</t>
  </si>
  <si>
    <t>Se presenta la</t>
  </si>
  <si>
    <t>de la ejecución de la obra</t>
  </si>
  <si>
    <t>inc/ IGV       S/.</t>
  </si>
  <si>
    <t>sin IGV          S/.</t>
  </si>
  <si>
    <t>PORCENTAJE DEL AVANCE</t>
  </si>
  <si>
    <t>RETENCIONES</t>
  </si>
  <si>
    <t>·    La entidad no ha Realizado la Retención por Garantía de FIEL CUMPLIMIENTO de la obra, por presentacion de carta Fianza</t>
  </si>
  <si>
    <t>·    El Monto Total a Pagar al Contratista incluido descuentos es de</t>
  </si>
  <si>
    <t>DEL ASPECTO SOCIAL</t>
  </si>
  <si>
    <t>POBLACIÓN BENEFICIARIA</t>
  </si>
  <si>
    <t>IMPACTO SOCIAL DEL PROYECTO</t>
  </si>
  <si>
    <t>GESTIÓN PARA LA OPERACIÓN FUTURA DE LA OBRA</t>
  </si>
  <si>
    <t>DEL ASPECTO AMBIENTAL</t>
  </si>
  <si>
    <t>No se ha registrado daño ambiental con los trabajos realizado hasta la fecha, ya que los trabajos no cuentan con equipos y materiales nocivos para el medio ambiente.</t>
  </si>
  <si>
    <t>COMENTARIOS FINALES</t>
  </si>
  <si>
    <t>DESCRIPCION DE TRABAJOS EJECUTADOS</t>
  </si>
  <si>
    <r>
      <t>ADELANTO MATERIALES 20%, C/IGV</t>
    </r>
    <r>
      <rPr>
        <sz val="14"/>
        <rFont val="Century Gothic"/>
        <family val="2"/>
      </rPr>
      <t>.</t>
    </r>
  </si>
  <si>
    <r>
      <t>AVANCE PROGRAMADO ACUMUL</t>
    </r>
    <r>
      <rPr>
        <sz val="14"/>
        <rFont val="Century Gothic"/>
        <family val="2"/>
      </rPr>
      <t>.</t>
    </r>
  </si>
  <si>
    <t>HECHO RELEVANTES EN EL PERIODO DE LA VALORIZACION</t>
  </si>
  <si>
    <r>
      <rPr>
        <b/>
        <sz val="10"/>
        <rFont val="Arial"/>
        <family val="2"/>
      </rPr>
      <t>METAS</t>
    </r>
    <r>
      <rPr>
        <sz val="11"/>
        <color theme="1"/>
        <rFont val="Calibri"/>
        <family val="2"/>
        <scheme val="minor"/>
      </rPr>
      <t xml:space="preserve">
La intervención del proyecto comprende la construcción de una cobertura liviana con elementos estructurales de metal, y cobertua de policarbonato, con planchas metalicas que se construiran sobre el patio central de la institucion educativa</t>
    </r>
  </si>
  <si>
    <r>
      <t xml:space="preserve">GOBIERNO REGIONAL DE CAJAMARCA /GERENCIA SUB REGIONAL CHOTA.
</t>
    </r>
    <r>
      <rPr>
        <sz val="10"/>
        <rFont val="Arial"/>
        <family val="2"/>
      </rPr>
      <t>RUC Nº20368999726,</t>
    </r>
    <r>
      <rPr>
        <sz val="11"/>
        <rFont val="Calibri"/>
        <family val="2"/>
        <scheme val="minor"/>
      </rPr>
      <t xml:space="preserve"> Jr. Sagrado Corazon de Jesus N°248 Chota</t>
    </r>
  </si>
  <si>
    <t>ING.VICTOR ENRIQUE TORRES FIGUEROA</t>
  </si>
  <si>
    <t>ARQ. CESAR HERNAN SALDAÑA IDROGO</t>
  </si>
  <si>
    <t>CAP. 10341</t>
  </si>
  <si>
    <t>“REMODELACION DE LA LOSA DEPORTIVA; EN LA INSTITUCION EDUCATIVA N°10526 EN LA LOCALIDAD EL VERDE, DISTRITO DE CHALAMARCA, PROVINCIA DE CHOTA, DEPARTAMENTO DE CAJAMARCA</t>
  </si>
  <si>
    <t>CHALAMARCA - CHOTA - CAJAMARCA</t>
  </si>
  <si>
    <t>CHALAMARCA</t>
  </si>
  <si>
    <t>EL VERDE</t>
  </si>
  <si>
    <t>N° 085 - 2020 - GSRCHOTA</t>
  </si>
  <si>
    <t>ADJUDICACION SIMPLIFICADA N°017-2020-GSRCHOTA</t>
  </si>
  <si>
    <t>DICIEMBRE - 2020</t>
  </si>
  <si>
    <t>EL VERDE - CHALAMARCA - CHOTA - CAJAMARCA</t>
  </si>
  <si>
    <t>Del 30-12-2020 al 30-03-2021</t>
  </si>
  <si>
    <t>Adjunta la Carta Fianza N° 614-01-0014634 emitido por CAJA PIURA,</t>
  </si>
  <si>
    <t>REPOSICION DE CONCRETO f'c=175 kg/cm2 EN ZONA AFECTADA (LOSA)</t>
  </si>
  <si>
    <t>2.- El Contratista NANPERU SRL, ha otorgado la garantia de fiel cumplimiento, mediante Carta Fianza Nro. N° 614-01-0014634 emitido por CAJA PIURA por S/. 19382.45</t>
  </si>
  <si>
    <t>El Contratista NANPERU SRL, ha otorgado la garantia de fiel cumplimiento, mediante Carta Fianza Nro. N° 614-01-0014634 emitido por CAJA PIURA por S/. 19382.45</t>
  </si>
  <si>
    <t>16/12/2020; fecha de Reporte en Sistema</t>
  </si>
  <si>
    <t>"El Proyecto:,“REMODELACION DE LA LOSA DEPORTIVA; EN LA INSTITUCION EDUCATIVA N°10526 EN LA LOCALIDAD EL VERDE, DISTRITO DE CHALAMARCA, PROVINCIA DE CHOTA, DEPARTAMENTO DE CAJAMARCA el cual a su vez hara la transferencia al sector educación para su operación y mantenimiento."</t>
  </si>
  <si>
    <t>El proyecto realizado ha generado mano de obra temporal para los probladores del lugar El Verde, así como el distrito de Chalamarca</t>
  </si>
  <si>
    <t>23 días calendario</t>
  </si>
  <si>
    <t xml:space="preserve">En la obra se vene realizando labores de llenado de concreto de pedestales, asi como su respectivo encofrado, habilitacion de acero, asi como izado de columnas de metal
</t>
  </si>
  <si>
    <t>Durante el proceso de ejecución se viene trabajando de acuerdo a las especificaciones técnicas del expediente técnico, y en permanente coordinación con la Supervisión de Obra. Por otra parte, pese a no estar considerado en el presupuesto de obra en su real magnitud, se ha implementado con la señalaización en obra. cabe señalar que las intensas lluvias que se vienen dando en la zona dificultan el avance en la obra y el cual disminuye el rendimiento y esta alterando la ruta critica</t>
  </si>
  <si>
    <t>RESUMEN DE VALORIZACION 001 (JULIO 2021) - AMORTIZACIÓN DE ADELANTO DIRECTO</t>
  </si>
  <si>
    <t>RESUMEN DE VALORIZACION N° 4</t>
  </si>
  <si>
    <t>VALORIZACION N° 04</t>
  </si>
  <si>
    <t>VALORIZACION DE OBRA N° 04</t>
  </si>
  <si>
    <t>01/07/20201 AL 15/07/2021</t>
  </si>
  <si>
    <r>
      <t>• TEMPLADORES
• IZAMIENTO DE ARMADURAS METALICAS
•   COLOCACION DE COBERTURA DE ALUZINC
•  ARMADURA METALICA TIPO ARCO (LUZ = 22 M)
• COLOCACION DE COBERTURA DE POICARBONATO TRASLUCIDO</t>
    </r>
    <r>
      <rPr>
        <sz val="10"/>
        <rFont val="Arial"/>
        <family val="2"/>
      </rPr>
      <t xml:space="preserve">.
• PINTURA LATEX EN PEDESTALES.
•  CANALETA DE ALUCIN. </t>
    </r>
  </si>
  <si>
    <t xml:space="preserve"> 04 - JULIO 2021</t>
  </si>
  <si>
    <t xml:space="preserve">No se tiene ningún problema técnico, LA COBERTURA LATERAL AE HA REALIZADO CON PLANCHA DE ALUZINC </t>
  </si>
  <si>
    <t xml:space="preserve">Comprende el suministro, habilitación de los tubos LAC ASTM A36 de perfiles angulares, según dos modelos: tipo 1 y tipo 2. El templador tipo 1 es un perfil 1L 2” x 2” x 3 mm que están unidas a la brida inferior (2” x 4” x 2.5 mm) de la armadura metálica tipo arco, según detalle que se especifica en los planos correspondientes. Estos se fijarán al templador tipo 2 en su parte inferior. El templador tipo 2 utiliza 2L 2” x 2” x 4 mm, el cual une los extremos de las columnas, según se indica en los planos; las “L” del templador llevarán cordones de soldadura de 3/16” de 10 cm espaciados cada 30 cm.
</t>
  </si>
  <si>
    <t>Comprende la elevación de las estructuras metálicas desde el nivel del piso sobre las columnas metálicas de 8”x8”x3 mm, las cuáles serán elevadas con mucho cuidado para evitar la deformación de las mismas; asimismo contempla la colocación de los diferentes elementos metálicos considerados para el correcto funcionamiento del techo. El proceso debe considerar todas las medidas de seguridad necesarias para proteger al personal que participe.</t>
  </si>
  <si>
    <t>Comprende la colocación de cobertura ALUZINC TR 4 curvo: son planchas metálicas de 0.40 mm de espesor, fabricadas de acero laminado en frío con un recubrimiento de ALUZINC. Consta de 4 trapecios de 46 mm de peralte; la cobertura cuenta con un ancho útil de 1 metro lineal y las planchas tendrán un prepintado azul. Estas se colocarán sobre el techo de estructura metálica e incluyen los elementos de fijación y hermeticidad necesarios. Los trabajos deben ser aprobados por la Supervisión.</t>
  </si>
  <si>
    <t>Comprende la colocación de cobertura de Policarbonato TR 4 de 1 mm de espesor. Consta de 4 trapecios de 45 mm de peralte; la cobertura cuenta con un ancho útil de 1 metro lineal y las planchas serán translúcidas que permitan una buena iluminación interior. Estas se colocarán sobre el techo de estructura metálica e incluyen los elementos de fijación y hermeticidad necesarios. Los trabajos deben ser aprobados por la Supervisión.</t>
  </si>
  <si>
    <t xml:space="preserve">Son los tratamientos de acabado final de las superficies para mantener y mejorar su apariencia, o para evitar la acción del desgaste. Las superficies deberán estar limpias y secas, para proceder con el lijado antes de aplicar el imprimante. No se aplicará la segunda mano antes que la primera haya secado completamente. La operación podrá realizarse con brochas pulverizantes o rodillos. Las superficies con imperfecciones serán resanadas con un mayor grado de enriquecimiento del material. 
Antes de ser pintado cualquier ambiente, todo trabajo terminado en él será protegido contra salpicaduras y manchas. El trabajo concluirá cuando las superficies queden perfectas. Mínimo 02 capas.
</t>
  </si>
  <si>
    <t>Consiste en la colocación y provisión de canaletas de ALUZINC rectangulares de 15 cm x 20 cm. Se colocarán en el borde inferior de la cobertura para la captación de las aguas de lluvia; estas las captan y las conducen hacia las tuberías montantes. Serán fabricadas con planchas de 0.40 mm de espesor. No se admitirán espesores inferiores.</t>
  </si>
  <si>
    <t>Los montantes de la red de aguas de lluvia será con tubería PVC-SAP. La unión de tuberías se hará utilizando pegamento para PVC.</t>
  </si>
  <si>
    <t>Los accesorios de la red de aguas de lluvia será con tubería PVC-SAP. La unión de tuberías se hará utilizando pegamento para PVC.</t>
  </si>
  <si>
    <t>En las salidas para centros de luz están considerados todos los elementos y la mano de obra necesarios para dejar operativo un punto de luz para su posterior uso. Los trabajos deben ser aprobados por la Supervisión.</t>
  </si>
  <si>
    <t xml:space="preserve">Los materiales a usarse deberán ser nuevos, de reconocida calidad, de primer uso y ser de utilización actual en el mercado nacional e internacional. Estarán constituidos por tuberías de PVC pesados (P), con el diámetro mínimo de 20 mm.
Cualquier material que llegue malogrado a la obra, que se malogre durante la ejecución de los trabajos, será reemplazado por otro igual en buen estado.
</t>
  </si>
  <si>
    <t>La partida contempla el suministro e instalación de los cables eléctricos para la alimentación eléctrica interior. Será de cobre electrolítico de 99.9% de conductividad del tipo NH-80 para una tensión de servicio de 450/750 V y temperatura de operación de 80°, cuyo aislamiento es de un material termoplástico no halogenado. El conductor tendrá una sección de 2.5 mm2 y será de cobre de 7 hilos, con retardante a la llama, con baja emisión de humos tóxicos y libres de halógenos.</t>
  </si>
  <si>
    <t xml:space="preserve">La partida contempla el suministro e instalación del cable alimentador desde el tablero de distribución alimentador y/o caja de paso cercano hasta la caja de paso instalado en la cobertura metálica. El cable será del tipo N2XH de 4 mm2. Será de cobre electrolítico de 99.9% de conductividad. Contará con aislamiento de polietileno reticulado (XLPE) y con una cubierta de poliolefina termoplástica libre de halógenos; el cable debe ser resistente a las llamas. 
La instalación será adosada a las paredes y protegidas con canaletas de alta resistencia; se podrá realizar instalaciones aéreas, utilizando los accesorios necesarios, cuando no sea posible hacerlo adosado a las paredes de las edificaciones, siempre bajo la aprobación del Supervisor.
</t>
  </si>
  <si>
    <t>Será de tipo para adosable de PVC de alta resistencia para el montaje de interruptores térmicos y diferenciales tipo riel, 220/400 V, 60 Hz. Contará con una cubierta transparente de policarbonato con apertura vertical. Debe contar con un grado de protección IP40 contra polvo y agua. Debe tener mínima de 8 polos y contar con una bornera para tierra.</t>
  </si>
  <si>
    <t>La partida contempla el suministro e instalación de reflectores de LED de 200 W y deben contar garantizar un funcionamiento de 25,000 horas de vida útil (ficha técnica o certificación). Deben ser resistentes a condiciones adversas como lluvias, granizo, polvo, calor, condiciones bajo 0°C de temperatura. Deben contar con brazos direccionables en U.</t>
  </si>
  <si>
    <t xml:space="preserve">Comprende el suministro y colocación de una plancha galvanizada de 1/27” de espesor a ambos extremos de la cobertura metálica. Serán fijadas con tubos negros de 1” x 2” x 2 mm sujetos a los templadores tipos 1 y 2.
Las correas principales irán soldadas a la armadura metálica tipo arco con soldadura de 3/16”.
La partida contempla la aplicación de dos capas de anticorrosivo (zincromato) y dos capas de pintura esmalte como acabado final.
</t>
  </si>
  <si>
    <t>Como comentarios finales podemos resaltar que la Obra se viene ejecutando de acuerdo a las especificaciones técnica que indica el expediente técnico, ademas a las caracteristicas de diseño del Ministerio de Educación. 
En relación al avance de obra, se encuentra retrazada debido a las constantes lluvia  nos encontramos Avanzados  en un 100 % en relación al avance programado, se solicitara la susprension de labores por lluvias</t>
  </si>
  <si>
    <t>SUSPENSION DEL PLAZO CONTRACT.:</t>
  </si>
  <si>
    <t>REINICIO DEL PLAZO CONTRACTUAL:</t>
  </si>
  <si>
    <t>Suspension de Plazo</t>
  </si>
  <si>
    <t>19 de Febrero de 2021</t>
  </si>
  <si>
    <t>Reinicio</t>
  </si>
  <si>
    <t>21 de Julio de 2021</t>
  </si>
  <si>
    <t>Ternmino de Plazo</t>
  </si>
  <si>
    <t>23 de Julio 2021</t>
  </si>
  <si>
    <t>Suspension de Plazo Contract.</t>
  </si>
  <si>
    <t>Reincio de Plazo</t>
  </si>
  <si>
    <t>Termino de Plazo Contractual</t>
  </si>
  <si>
    <t>19 fde Febrero de 2021</t>
  </si>
  <si>
    <t>23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</si>
</sst>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 &quot;S/.&quot;\ * #,##0.00_ ;_ &quot;S/.&quot;\ * \-#,##0.00_ ;_ &quot;S/.&quot;\ * &quot;-&quot;??_ ;_ @_ "/>
    <numFmt numFmtId="165" formatCode="_ * #,##0.00_ ;_ * \-#,##0.00_ ;_ * &quot;-&quot;??_ ;_ @_ "/>
    <numFmt numFmtId="166" formatCode="_-* #,##0.00\ &quot;€&quot;_-;\-* #,##0.00\ &quot;€&quot;_-;_-* &quot;-&quot;??\ &quot;€&quot;_-;_-@_-"/>
    <numFmt numFmtId="167" formatCode="_-* #,##0.00\ _€_-;\-* #,##0.00\ _€_-;_-* &quot;-&quot;??\ _€_-;_-@_-"/>
    <numFmt numFmtId="168" formatCode="dd/mm/yyyy;@"/>
    <numFmt numFmtId="169" formatCode="#,###&quot; DÍAS CALENDARIOS&quot;"/>
    <numFmt numFmtId="170" formatCode="#.##0"/>
    <numFmt numFmtId="171" formatCode="[$-280A]d&quot; de &quot;mmmm&quot; de &quot;yyyy;@"/>
    <numFmt numFmtId="172" formatCode="&quot;S/.&quot;\ #,##0.00"/>
    <numFmt numFmtId="173" formatCode="#,##0.0000_ ;\-#,##0.0000\ "/>
    <numFmt numFmtId="174" formatCode="_(* #,##0.00_);_(* \(#,##0.00\);_(* &quot;-&quot;??_);_(@_)"/>
    <numFmt numFmtId="175" formatCode="#,##0.00000"/>
    <numFmt numFmtId="176" formatCode="[$S/.-280A]\ #,##0.00"/>
    <numFmt numFmtId="177" formatCode="\ \ \ &quot;EN EL MES DE &quot;mm/yyyy"/>
    <numFmt numFmtId="178" formatCode="#,##0.00_ ;\-#,##0.00\ "/>
    <numFmt numFmtId="179" formatCode="#,##0.00;[Red]\(#,##0.00\)"/>
    <numFmt numFmtId="180" formatCode="&quot;de &quot;&quot;S/.&quot;\ #,##0.00&quot; Soles.&quot;"/>
    <numFmt numFmtId="181" formatCode="&quot;S/.&quot;\ #,##0.00&quot; Soles.&quot;"/>
    <numFmt numFmtId="182" formatCode="&quot;S/.&quot;#,##0\ &quot;Nuevos Soles&quot;"/>
  </numFmts>
  <fonts count="83" x14ac:knownFonts="1">
    <font>
      <sz val="11"/>
      <color theme="1"/>
      <name val="Calibri"/>
      <family val="2"/>
      <scheme val="minor"/>
    </font>
    <font>
      <sz val="11"/>
      <color theme="1"/>
      <name val="Calibri"/>
      <family val="2"/>
      <scheme val="minor"/>
    </font>
    <font>
      <sz val="10"/>
      <name val="Arial"/>
      <family val="2"/>
    </font>
    <font>
      <sz val="12"/>
      <name val="Arial"/>
      <family val="2"/>
    </font>
    <font>
      <b/>
      <sz val="8"/>
      <name val="Arial"/>
      <family val="2"/>
    </font>
    <font>
      <sz val="8"/>
      <name val="Arial"/>
      <family val="2"/>
    </font>
    <font>
      <b/>
      <sz val="18"/>
      <name val="Arial"/>
      <family val="2"/>
    </font>
    <font>
      <b/>
      <sz val="12"/>
      <name val="Arial"/>
      <family val="2"/>
    </font>
    <font>
      <b/>
      <u/>
      <sz val="10"/>
      <name val="Arial"/>
      <family val="2"/>
    </font>
    <font>
      <sz val="10"/>
      <color indexed="8"/>
      <name val="MS Sans Serif"/>
    </font>
    <font>
      <sz val="10"/>
      <color indexed="8"/>
      <name val="MS Sans Serif"/>
      <family val="2"/>
    </font>
    <font>
      <b/>
      <sz val="14"/>
      <name val="Arial"/>
      <family val="2"/>
    </font>
    <font>
      <b/>
      <sz val="10"/>
      <name val="Arial"/>
      <family val="2"/>
    </font>
    <font>
      <sz val="8"/>
      <color indexed="8"/>
      <name val="Arial Narrow"/>
      <family val="2"/>
    </font>
    <font>
      <sz val="8"/>
      <color indexed="8"/>
      <name val="MS Sans Serif"/>
    </font>
    <font>
      <b/>
      <sz val="14"/>
      <color indexed="8"/>
      <name val="Arial"/>
      <family val="2"/>
    </font>
    <font>
      <b/>
      <sz val="14"/>
      <color theme="1"/>
      <name val="Arial Narrow"/>
      <family val="2"/>
    </font>
    <font>
      <sz val="11"/>
      <color theme="1"/>
      <name val="Arial"/>
      <family val="2"/>
    </font>
    <font>
      <b/>
      <sz val="9"/>
      <color indexed="8"/>
      <name val="Calibri"/>
      <family val="2"/>
    </font>
    <font>
      <sz val="12"/>
      <color indexed="8"/>
      <name val="Arial"/>
      <family val="2"/>
    </font>
    <font>
      <b/>
      <sz val="9"/>
      <color indexed="8"/>
      <name val="Arial"/>
      <family val="2"/>
    </font>
    <font>
      <b/>
      <sz val="12"/>
      <color indexed="8"/>
      <name val="Arial"/>
      <family val="2"/>
    </font>
    <font>
      <sz val="9"/>
      <color indexed="8"/>
      <name val="Arial"/>
      <family val="2"/>
    </font>
    <font>
      <sz val="11"/>
      <color indexed="8"/>
      <name val="Arial"/>
      <family val="2"/>
    </font>
    <font>
      <sz val="8"/>
      <color indexed="8"/>
      <name val="MS Sans Serif"/>
      <family val="2"/>
    </font>
    <font>
      <sz val="11"/>
      <color indexed="8"/>
      <name val="Arial Narrow"/>
      <family val="2"/>
    </font>
    <font>
      <b/>
      <sz val="12"/>
      <color indexed="8"/>
      <name val="Arial Narrow"/>
      <family val="2"/>
    </font>
    <font>
      <b/>
      <sz val="12"/>
      <color indexed="8"/>
      <name val="Calibri"/>
      <family val="2"/>
    </font>
    <font>
      <sz val="12"/>
      <color theme="1"/>
      <name val="Calibri"/>
      <family val="2"/>
      <scheme val="minor"/>
    </font>
    <font>
      <b/>
      <sz val="8"/>
      <color indexed="8"/>
      <name val="Century Gothic"/>
      <family val="2"/>
    </font>
    <font>
      <sz val="8"/>
      <color indexed="8"/>
      <name val="Century Gothic"/>
      <family val="2"/>
    </font>
    <font>
      <sz val="10"/>
      <name val="Arial Narrow"/>
      <family val="2"/>
    </font>
    <font>
      <sz val="10"/>
      <color indexed="10"/>
      <name val="Arial Narrow"/>
      <family val="2"/>
    </font>
    <font>
      <b/>
      <sz val="10"/>
      <color indexed="10"/>
      <name val="Arial Narrow"/>
      <family val="2"/>
    </font>
    <font>
      <b/>
      <sz val="18"/>
      <color indexed="8"/>
      <name val="Arial Narrow"/>
      <family val="2"/>
    </font>
    <font>
      <b/>
      <sz val="10"/>
      <name val="Arial Narrow"/>
      <family val="2"/>
    </font>
    <font>
      <b/>
      <sz val="11"/>
      <name val="Arial Narrow"/>
      <family val="2"/>
    </font>
    <font>
      <b/>
      <sz val="14"/>
      <name val="Arial Narrow"/>
      <family val="2"/>
    </font>
    <font>
      <b/>
      <sz val="8"/>
      <name val="Arial Narrow"/>
      <family val="2"/>
    </font>
    <font>
      <b/>
      <sz val="10"/>
      <color indexed="56"/>
      <name val="Arial Narrow"/>
      <family val="2"/>
    </font>
    <font>
      <b/>
      <sz val="10"/>
      <color indexed="8"/>
      <name val="Arial Narrow"/>
      <family val="2"/>
    </font>
    <font>
      <sz val="8"/>
      <name val="Arial Narrow"/>
      <family val="2"/>
    </font>
    <font>
      <b/>
      <sz val="9"/>
      <name val="Arial"/>
      <family val="2"/>
    </font>
    <font>
      <sz val="7"/>
      <name val="Arial Narrow"/>
      <family val="2"/>
    </font>
    <font>
      <sz val="10"/>
      <name val="Century Gothic"/>
      <family val="2"/>
    </font>
    <font>
      <b/>
      <u/>
      <sz val="14"/>
      <name val="Century Gothic"/>
      <family val="2"/>
    </font>
    <font>
      <b/>
      <sz val="15"/>
      <name val="Arial Narrow"/>
      <family val="2"/>
    </font>
    <font>
      <b/>
      <sz val="14"/>
      <name val="Century Gothic"/>
      <family val="2"/>
    </font>
    <font>
      <b/>
      <sz val="10"/>
      <name val="Century Gothic"/>
      <family val="2"/>
    </font>
    <font>
      <b/>
      <sz val="12"/>
      <name val="Century Gothic"/>
      <family val="2"/>
    </font>
    <font>
      <b/>
      <sz val="9"/>
      <name val="Century Gothic"/>
      <family val="2"/>
    </font>
    <font>
      <sz val="8"/>
      <name val="Century Gothic"/>
      <family val="2"/>
    </font>
    <font>
      <b/>
      <sz val="8"/>
      <name val="Century Gothic"/>
      <family val="2"/>
    </font>
    <font>
      <sz val="10"/>
      <color theme="0" tint="-0.499984740745262"/>
      <name val="Century Gothic"/>
      <family val="2"/>
    </font>
    <font>
      <sz val="9"/>
      <color theme="0" tint="-0.499984740745262"/>
      <name val="Century Gothic"/>
      <family val="2"/>
    </font>
    <font>
      <b/>
      <sz val="9"/>
      <color rgb="FFFF0000"/>
      <name val="Century Gothic"/>
      <family val="2"/>
    </font>
    <font>
      <b/>
      <sz val="10"/>
      <color rgb="FFFF0000"/>
      <name val="Century Gothic"/>
      <family val="2"/>
    </font>
    <font>
      <sz val="10"/>
      <color rgb="FFFF0000"/>
      <name val="Century Gothic"/>
      <family val="2"/>
    </font>
    <font>
      <b/>
      <sz val="9"/>
      <name val="Arial Narrow"/>
      <family val="2"/>
    </font>
    <font>
      <sz val="10"/>
      <color theme="1"/>
      <name val="Arial"/>
      <family val="2"/>
    </font>
    <font>
      <b/>
      <sz val="9"/>
      <color theme="1"/>
      <name val="Arial"/>
      <family val="2"/>
    </font>
    <font>
      <sz val="9"/>
      <color theme="1"/>
      <name val="Arial"/>
      <family val="2"/>
    </font>
    <font>
      <b/>
      <sz val="8"/>
      <color theme="1"/>
      <name val="Arial"/>
      <family val="2"/>
    </font>
    <font>
      <b/>
      <sz val="22"/>
      <color theme="1"/>
      <name val="Arial"/>
      <family val="2"/>
    </font>
    <font>
      <b/>
      <sz val="12"/>
      <color rgb="FF0000CC"/>
      <name val="Cambria"/>
      <family val="1"/>
      <scheme val="major"/>
    </font>
    <font>
      <b/>
      <sz val="12"/>
      <color rgb="FF0000CC"/>
      <name val="Arial"/>
      <family val="2"/>
    </font>
    <font>
      <sz val="12"/>
      <color theme="1"/>
      <name val="Arial"/>
      <family val="2"/>
    </font>
    <font>
      <sz val="12"/>
      <name val="Cambria"/>
      <family val="1"/>
      <scheme val="major"/>
    </font>
    <font>
      <b/>
      <sz val="12"/>
      <color rgb="FF0000FF"/>
      <name val="Cambria"/>
      <family val="1"/>
      <scheme val="major"/>
    </font>
    <font>
      <sz val="12"/>
      <color rgb="FF0000FF"/>
      <name val="Cambria"/>
      <family val="1"/>
      <scheme val="major"/>
    </font>
    <font>
      <sz val="12"/>
      <color rgb="FF0000CC"/>
      <name val="Arial"/>
      <family val="2"/>
    </font>
    <font>
      <b/>
      <sz val="12"/>
      <color theme="1"/>
      <name val="Arial"/>
      <family val="2"/>
    </font>
    <font>
      <b/>
      <sz val="10"/>
      <color indexed="10"/>
      <name val="Arial"/>
      <family val="2"/>
    </font>
    <font>
      <sz val="14"/>
      <name val="Century Gothic"/>
      <family val="2"/>
    </font>
    <font>
      <sz val="14"/>
      <name val="Arial Narrow"/>
      <family val="2"/>
    </font>
    <font>
      <b/>
      <sz val="14"/>
      <color rgb="FFFF0000"/>
      <name val="Arial"/>
      <family val="2"/>
    </font>
    <font>
      <sz val="14"/>
      <color indexed="72"/>
      <name val="Arial"/>
      <family val="2"/>
    </font>
    <font>
      <i/>
      <sz val="14"/>
      <name val="Century Gothic"/>
      <family val="2"/>
    </font>
    <font>
      <sz val="10"/>
      <color theme="1"/>
      <name val="Calibri"/>
      <family val="2"/>
      <scheme val="minor"/>
    </font>
    <font>
      <b/>
      <sz val="10"/>
      <color theme="1" tint="0.499984740745262"/>
      <name val="Arial"/>
      <family val="2"/>
    </font>
    <font>
      <sz val="11"/>
      <name val="Calibri"/>
      <family val="2"/>
      <scheme val="minor"/>
    </font>
    <font>
      <sz val="12"/>
      <color indexed="72"/>
      <name val="Arial"/>
      <family val="2"/>
    </font>
    <font>
      <sz val="14"/>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theme="0"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rgb="FF99FF99"/>
        <bgColor indexed="64"/>
      </patternFill>
    </fill>
    <fill>
      <patternFill patternType="solid">
        <fgColor indexed="27"/>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s>
  <cellStyleXfs count="20">
    <xf numFmtId="0" fontId="0" fillId="0" borderId="0"/>
    <xf numFmtId="0" fontId="2" fillId="0" borderId="0"/>
    <xf numFmtId="9" fontId="2" fillId="0" borderId="0" applyFont="0" applyFill="0" applyBorder="0" applyAlignment="0" applyProtection="0"/>
    <xf numFmtId="0" fontId="3" fillId="0" borderId="0" applyFill="0" applyBorder="0" applyAlignment="0" applyProtection="0"/>
    <xf numFmtId="2" fontId="3"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166"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0" fontId="2" fillId="0" borderId="0"/>
    <xf numFmtId="0" fontId="9" fillId="0" borderId="0"/>
    <xf numFmtId="9" fontId="10" fillId="0" borderId="0" applyFont="0" applyFill="0" applyBorder="0" applyAlignment="0" applyProtection="0"/>
    <xf numFmtId="0" fontId="2" fillId="0" borderId="0"/>
    <xf numFmtId="0" fontId="1" fillId="0" borderId="0"/>
    <xf numFmtId="0" fontId="1" fillId="0" borderId="0"/>
    <xf numFmtId="165" fontId="2" fillId="0" borderId="0" applyFont="0" applyFill="0" applyBorder="0" applyAlignment="0" applyProtection="0"/>
    <xf numFmtId="164" fontId="2" fillId="0" borderId="0" applyFont="0" applyFill="0" applyBorder="0" applyAlignment="0" applyProtection="0"/>
  </cellStyleXfs>
  <cellXfs count="669">
    <xf numFmtId="0" fontId="0" fillId="0" borderId="0" xfId="0"/>
    <xf numFmtId="0" fontId="2" fillId="0" borderId="0" xfId="1"/>
    <xf numFmtId="0" fontId="4" fillId="2" borderId="1" xfId="1" applyFont="1" applyFill="1" applyBorder="1" applyAlignment="1">
      <alignment horizontal="center" vertical="center"/>
    </xf>
    <xf numFmtId="4" fontId="5" fillId="4" borderId="1" xfId="1" applyNumberFormat="1" applyFont="1" applyFill="1" applyBorder="1"/>
    <xf numFmtId="10" fontId="5" fillId="4" borderId="1" xfId="1" applyNumberFormat="1" applyFont="1" applyFill="1" applyBorder="1"/>
    <xf numFmtId="0" fontId="4" fillId="4" borderId="0" xfId="1" applyFont="1" applyFill="1" applyAlignment="1">
      <alignment vertical="center"/>
    </xf>
    <xf numFmtId="0" fontId="5" fillId="2" borderId="1" xfId="1" applyFont="1" applyFill="1" applyBorder="1" applyAlignment="1">
      <alignment vertical="center"/>
    </xf>
    <xf numFmtId="0" fontId="4" fillId="4" borderId="1" xfId="1" applyFont="1" applyFill="1" applyBorder="1" applyAlignment="1">
      <alignment vertical="center"/>
    </xf>
    <xf numFmtId="4" fontId="5" fillId="4" borderId="1" xfId="1" applyNumberFormat="1" applyFont="1" applyFill="1" applyBorder="1" applyAlignment="1">
      <alignment vertical="center"/>
    </xf>
    <xf numFmtId="0" fontId="5" fillId="4" borderId="1" xfId="1" applyFont="1" applyFill="1" applyBorder="1" applyAlignment="1">
      <alignment vertical="center"/>
    </xf>
    <xf numFmtId="10" fontId="5" fillId="4" borderId="1" xfId="1" applyNumberFormat="1" applyFont="1" applyFill="1" applyBorder="1" applyAlignment="1">
      <alignment vertical="center"/>
    </xf>
    <xf numFmtId="168" fontId="5" fillId="3" borderId="0" xfId="1" applyNumberFormat="1" applyFont="1" applyFill="1" applyAlignment="1">
      <alignment horizontal="left" vertical="center"/>
    </xf>
    <xf numFmtId="0" fontId="5" fillId="4" borderId="0" xfId="1" applyFont="1" applyFill="1" applyAlignment="1">
      <alignment horizontal="center" vertical="center"/>
    </xf>
    <xf numFmtId="0" fontId="12" fillId="0" borderId="0" xfId="0" applyFont="1" applyAlignment="1">
      <alignment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wrapText="1"/>
    </xf>
    <xf numFmtId="0" fontId="0" fillId="0" borderId="2"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horizontal="justify" wrapText="1"/>
    </xf>
    <xf numFmtId="0" fontId="12" fillId="0" borderId="16" xfId="0" applyFont="1" applyBorder="1" applyAlignment="1">
      <alignment vertical="center" wrapText="1"/>
    </xf>
    <xf numFmtId="0" fontId="2" fillId="0" borderId="18" xfId="0" applyFont="1" applyBorder="1" applyAlignment="1">
      <alignment vertical="center" wrapText="1"/>
    </xf>
    <xf numFmtId="0" fontId="2" fillId="0" borderId="8" xfId="0" applyFont="1" applyBorder="1" applyAlignment="1">
      <alignment vertical="center" wrapText="1"/>
    </xf>
    <xf numFmtId="0" fontId="12" fillId="0" borderId="11" xfId="0" applyFont="1" applyBorder="1" applyAlignment="1">
      <alignment vertical="center" wrapText="1"/>
    </xf>
    <xf numFmtId="0" fontId="2" fillId="0" borderId="5" xfId="0" applyFont="1" applyBorder="1" applyAlignment="1">
      <alignment vertical="center" wrapText="1"/>
    </xf>
    <xf numFmtId="0" fontId="12" fillId="0" borderId="2" xfId="0" applyFont="1" applyBorder="1" applyAlignment="1">
      <alignment vertical="center" wrapText="1"/>
    </xf>
    <xf numFmtId="0" fontId="0" fillId="0" borderId="16" xfId="0" applyBorder="1" applyAlignment="1">
      <alignment vertical="center" wrapText="1"/>
    </xf>
    <xf numFmtId="0" fontId="2" fillId="0" borderId="28" xfId="0" applyFont="1" applyBorder="1" applyAlignment="1">
      <alignment vertical="center" wrapText="1"/>
    </xf>
    <xf numFmtId="0" fontId="0" fillId="0" borderId="0" xfId="0" applyFill="1" applyAlignment="1">
      <alignmen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vertical="top" wrapText="1"/>
    </xf>
    <xf numFmtId="0" fontId="0" fillId="0" borderId="18" xfId="0" applyBorder="1" applyAlignment="1">
      <alignment vertical="top" wrapText="1"/>
    </xf>
    <xf numFmtId="49" fontId="0" fillId="6" borderId="27" xfId="0" applyNumberFormat="1" applyFont="1" applyFill="1" applyBorder="1" applyAlignment="1">
      <alignment horizontal="left" vertical="center" wrapText="1" indent="1"/>
    </xf>
    <xf numFmtId="49" fontId="0" fillId="6" borderId="0" xfId="0" applyNumberFormat="1" applyFont="1" applyFill="1" applyBorder="1" applyAlignment="1">
      <alignment horizontal="left" vertical="center" wrapText="1" indent="1"/>
    </xf>
    <xf numFmtId="49" fontId="0" fillId="6" borderId="17" xfId="0" applyNumberFormat="1" applyFont="1" applyFill="1" applyBorder="1" applyAlignment="1">
      <alignment horizontal="left" vertical="center" wrapText="1" indent="1"/>
    </xf>
    <xf numFmtId="0" fontId="0" fillId="0" borderId="0" xfId="0" applyAlignment="1"/>
    <xf numFmtId="0" fontId="0" fillId="0" borderId="0" xfId="0" applyAlignment="1" applyProtection="1">
      <protection locked="0"/>
    </xf>
    <xf numFmtId="0" fontId="0" fillId="0" borderId="28" xfId="0" applyBorder="1" applyAlignment="1">
      <alignment vertical="top" wrapText="1"/>
    </xf>
    <xf numFmtId="0" fontId="0" fillId="6" borderId="29" xfId="0" applyFont="1" applyFill="1" applyBorder="1" applyAlignment="1">
      <alignment horizontal="left" vertical="center" indent="1"/>
    </xf>
    <xf numFmtId="49" fontId="0" fillId="6" borderId="30" xfId="0" applyNumberFormat="1" applyFont="1" applyFill="1" applyBorder="1" applyAlignment="1">
      <alignment horizontal="left" wrapText="1"/>
    </xf>
    <xf numFmtId="49" fontId="0" fillId="6" borderId="30" xfId="0" applyNumberFormat="1" applyFont="1" applyFill="1" applyBorder="1" applyAlignment="1">
      <alignment horizontal="center" vertical="center" wrapText="1"/>
    </xf>
    <xf numFmtId="49" fontId="0" fillId="6" borderId="31" xfId="0" applyNumberFormat="1" applyFont="1" applyFill="1" applyBorder="1" applyAlignment="1">
      <alignment horizontal="center" vertical="center" wrapText="1"/>
    </xf>
    <xf numFmtId="0" fontId="12" fillId="0" borderId="0" xfId="0" applyFont="1" applyAlignment="1"/>
    <xf numFmtId="0" fontId="12" fillId="0" borderId="30" xfId="0" applyFont="1" applyBorder="1" applyAlignment="1"/>
    <xf numFmtId="0" fontId="0" fillId="0" borderId="2" xfId="0" applyBorder="1" applyAlignment="1">
      <alignment horizontal="left" vertical="top" wrapText="1"/>
    </xf>
    <xf numFmtId="0" fontId="0" fillId="0" borderId="11" xfId="0" applyFill="1" applyBorder="1" applyAlignment="1">
      <alignment vertical="center" wrapText="1"/>
    </xf>
    <xf numFmtId="0" fontId="0" fillId="0" borderId="5" xfId="0" applyFill="1" applyBorder="1" applyAlignment="1">
      <alignment vertical="center" wrapText="1"/>
    </xf>
    <xf numFmtId="173" fontId="13" fillId="0" borderId="0" xfId="13" applyNumberFormat="1" applyFont="1" applyFill="1" applyBorder="1" applyAlignment="1" applyProtection="1"/>
    <xf numFmtId="0" fontId="14" fillId="0" borderId="0" xfId="13" applyNumberFormat="1" applyFont="1" applyFill="1" applyBorder="1" applyAlignment="1" applyProtection="1"/>
    <xf numFmtId="0" fontId="17" fillId="0" borderId="0" xfId="0" applyFont="1"/>
    <xf numFmtId="0" fontId="18" fillId="0" borderId="0" xfId="0" applyFont="1"/>
    <xf numFmtId="0" fontId="19" fillId="0" borderId="38" xfId="0" applyFont="1" applyBorder="1"/>
    <xf numFmtId="0" fontId="20" fillId="0" borderId="0" xfId="0" applyFont="1"/>
    <xf numFmtId="0" fontId="21" fillId="0" borderId="38" xfId="0" applyFont="1" applyBorder="1" applyAlignment="1"/>
    <xf numFmtId="0" fontId="21" fillId="0" borderId="39" xfId="0" applyFont="1" applyBorder="1" applyAlignment="1"/>
    <xf numFmtId="0" fontId="22" fillId="0" borderId="40" xfId="0" applyFont="1" applyBorder="1" applyAlignment="1"/>
    <xf numFmtId="14" fontId="22" fillId="0" borderId="40" xfId="0" applyNumberFormat="1" applyFont="1" applyBorder="1" applyAlignment="1"/>
    <xf numFmtId="0" fontId="21" fillId="7" borderId="41" xfId="0" applyFont="1" applyFill="1" applyBorder="1" applyAlignment="1">
      <alignment horizontal="center"/>
    </xf>
    <xf numFmtId="0" fontId="19" fillId="0" borderId="41" xfId="0" applyFont="1" applyBorder="1"/>
    <xf numFmtId="165" fontId="19" fillId="0" borderId="41" xfId="18" applyFont="1" applyBorder="1"/>
    <xf numFmtId="0" fontId="21" fillId="0" borderId="38" xfId="0" applyFont="1" applyBorder="1" applyAlignment="1">
      <alignment horizontal="left"/>
    </xf>
    <xf numFmtId="0" fontId="21" fillId="0" borderId="39" xfId="0" applyFont="1" applyBorder="1" applyAlignment="1">
      <alignment horizontal="left"/>
    </xf>
    <xf numFmtId="0" fontId="21" fillId="0" borderId="40" xfId="0" applyFont="1" applyBorder="1" applyAlignment="1">
      <alignment horizontal="left"/>
    </xf>
    <xf numFmtId="0" fontId="23" fillId="0" borderId="40" xfId="0" applyFont="1" applyBorder="1" applyAlignment="1">
      <alignment horizontal="center"/>
    </xf>
    <xf numFmtId="0" fontId="21" fillId="0" borderId="42" xfId="0" applyFont="1" applyBorder="1" applyAlignment="1">
      <alignment horizontal="left"/>
    </xf>
    <xf numFmtId="0" fontId="23" fillId="0" borderId="42" xfId="0" applyFont="1" applyBorder="1" applyAlignment="1">
      <alignment horizontal="center"/>
    </xf>
    <xf numFmtId="0" fontId="17" fillId="0" borderId="0" xfId="0" applyFont="1" applyBorder="1"/>
    <xf numFmtId="2" fontId="19" fillId="0" borderId="41" xfId="0" applyNumberFormat="1" applyFont="1" applyBorder="1"/>
    <xf numFmtId="0" fontId="22" fillId="0" borderId="0" xfId="0" applyFont="1" applyBorder="1" applyAlignment="1"/>
    <xf numFmtId="0" fontId="24" fillId="0" borderId="0" xfId="13" applyNumberFormat="1" applyFont="1" applyFill="1" applyBorder="1" applyAlignment="1" applyProtection="1"/>
    <xf numFmtId="0" fontId="21" fillId="0" borderId="41" xfId="0" applyFont="1" applyBorder="1" applyAlignment="1">
      <alignment horizontal="center"/>
    </xf>
    <xf numFmtId="165" fontId="21" fillId="0" borderId="41" xfId="18" applyFont="1" applyBorder="1"/>
    <xf numFmtId="0" fontId="23" fillId="0" borderId="0" xfId="0" applyFont="1" applyBorder="1" applyAlignment="1"/>
    <xf numFmtId="0" fontId="21" fillId="0" borderId="0" xfId="0" applyFont="1" applyAlignment="1">
      <alignment horizontal="center"/>
    </xf>
    <xf numFmtId="165" fontId="19" fillId="0" borderId="0" xfId="18" applyFont="1" applyBorder="1"/>
    <xf numFmtId="0" fontId="21" fillId="0" borderId="0" xfId="0" applyFont="1" applyAlignment="1"/>
    <xf numFmtId="0" fontId="21" fillId="0" borderId="0" xfId="0" applyFont="1"/>
    <xf numFmtId="0" fontId="25" fillId="0" borderId="41" xfId="0" applyFont="1" applyBorder="1" applyAlignment="1">
      <alignment horizontal="left"/>
    </xf>
    <xf numFmtId="165" fontId="19" fillId="0" borderId="41" xfId="18" applyFont="1" applyBorder="1" applyAlignment="1">
      <alignment horizontal="left"/>
    </xf>
    <xf numFmtId="0" fontId="21" fillId="0" borderId="0" xfId="0" applyFont="1" applyAlignment="1">
      <alignment horizontal="left"/>
    </xf>
    <xf numFmtId="0" fontId="26" fillId="7" borderId="41" xfId="0" applyFont="1" applyFill="1" applyBorder="1" applyAlignment="1">
      <alignment horizontal="center" vertical="center"/>
    </xf>
    <xf numFmtId="0" fontId="21" fillId="7" borderId="41" xfId="0" applyFont="1" applyFill="1" applyBorder="1" applyAlignment="1">
      <alignment horizontal="center" vertical="center"/>
    </xf>
    <xf numFmtId="15" fontId="19" fillId="0" borderId="41" xfId="0" applyNumberFormat="1" applyFont="1" applyBorder="1" applyAlignment="1">
      <alignment horizontal="left"/>
    </xf>
    <xf numFmtId="165" fontId="19" fillId="0" borderId="41" xfId="18" applyFont="1" applyBorder="1" applyAlignment="1">
      <alignment horizontal="center"/>
    </xf>
    <xf numFmtId="165" fontId="19" fillId="0" borderId="41" xfId="0" applyNumberFormat="1" applyFont="1" applyBorder="1" applyAlignment="1">
      <alignment horizontal="center"/>
    </xf>
    <xf numFmtId="174" fontId="19" fillId="0" borderId="41" xfId="0" applyNumberFormat="1" applyFont="1" applyBorder="1" applyAlignment="1">
      <alignment horizontal="center"/>
    </xf>
    <xf numFmtId="165" fontId="19" fillId="0" borderId="41" xfId="18" applyNumberFormat="1" applyFont="1" applyBorder="1" applyAlignment="1">
      <alignment horizontal="center"/>
    </xf>
    <xf numFmtId="10" fontId="19" fillId="0" borderId="41" xfId="0" applyNumberFormat="1" applyFont="1" applyBorder="1" applyAlignment="1">
      <alignment horizontal="center"/>
    </xf>
    <xf numFmtId="0" fontId="19" fillId="0" borderId="41" xfId="0" applyFont="1" applyBorder="1" applyAlignment="1">
      <alignment horizontal="left"/>
    </xf>
    <xf numFmtId="174" fontId="21" fillId="0" borderId="41" xfId="0" applyNumberFormat="1" applyFont="1" applyBorder="1" applyAlignment="1">
      <alignment horizontal="center"/>
    </xf>
    <xf numFmtId="165" fontId="21" fillId="0" borderId="41" xfId="18" applyNumberFormat="1" applyFont="1" applyBorder="1" applyAlignment="1">
      <alignment horizontal="center"/>
    </xf>
    <xf numFmtId="2" fontId="19" fillId="0" borderId="41" xfId="0" applyNumberFormat="1" applyFont="1" applyFill="1" applyBorder="1"/>
    <xf numFmtId="0" fontId="19" fillId="0" borderId="41" xfId="0" applyFont="1" applyBorder="1" applyAlignment="1">
      <alignment horizontal="center"/>
    </xf>
    <xf numFmtId="2" fontId="21" fillId="0" borderId="41" xfId="0" applyNumberFormat="1" applyFont="1" applyBorder="1"/>
    <xf numFmtId="0" fontId="21" fillId="0" borderId="41" xfId="0" applyFont="1" applyBorder="1"/>
    <xf numFmtId="0" fontId="26" fillId="0" borderId="41" xfId="0" applyFont="1" applyBorder="1" applyAlignment="1">
      <alignment horizontal="right"/>
    </xf>
    <xf numFmtId="165" fontId="19" fillId="0" borderId="45" xfId="18" applyFont="1" applyBorder="1"/>
    <xf numFmtId="165" fontId="19" fillId="0" borderId="42" xfId="18" applyFont="1" applyBorder="1" applyAlignment="1"/>
    <xf numFmtId="165" fontId="19" fillId="0" borderId="42" xfId="18" applyFont="1" applyBorder="1"/>
    <xf numFmtId="0" fontId="0" fillId="0" borderId="0" xfId="0" applyBorder="1"/>
    <xf numFmtId="165" fontId="21" fillId="0" borderId="0" xfId="0" applyNumberFormat="1" applyFont="1" applyBorder="1"/>
    <xf numFmtId="0" fontId="21" fillId="0" borderId="0" xfId="0" applyFont="1" applyBorder="1"/>
    <xf numFmtId="0" fontId="27" fillId="0" borderId="0" xfId="0" applyFont="1"/>
    <xf numFmtId="165" fontId="27" fillId="0" borderId="0" xfId="0" applyNumberFormat="1" applyFont="1"/>
    <xf numFmtId="0" fontId="28" fillId="0" borderId="0" xfId="0" applyFont="1"/>
    <xf numFmtId="165" fontId="21" fillId="8" borderId="0" xfId="18" applyFont="1" applyFill="1" applyBorder="1" applyAlignment="1"/>
    <xf numFmtId="165" fontId="21" fillId="8" borderId="0" xfId="18" applyFont="1" applyFill="1" applyBorder="1" applyAlignment="1">
      <alignment horizontal="center"/>
    </xf>
    <xf numFmtId="173" fontId="29" fillId="0" borderId="46" xfId="14" applyNumberFormat="1" applyFont="1" applyBorder="1"/>
    <xf numFmtId="173" fontId="14" fillId="0" borderId="0" xfId="13" applyNumberFormat="1" applyFont="1" applyFill="1" applyBorder="1" applyAlignment="1" applyProtection="1"/>
    <xf numFmtId="0" fontId="30" fillId="0" borderId="0" xfId="13" applyNumberFormat="1" applyFont="1" applyFill="1" applyBorder="1" applyAlignment="1" applyProtection="1"/>
    <xf numFmtId="0" fontId="30" fillId="0" borderId="0" xfId="13" applyNumberFormat="1" applyFont="1" applyFill="1" applyBorder="1" applyAlignment="1" applyProtection="1">
      <alignment horizontal="center" vertical="center"/>
    </xf>
    <xf numFmtId="4" fontId="30" fillId="0" borderId="0" xfId="13" applyNumberFormat="1" applyFont="1" applyFill="1" applyBorder="1" applyAlignment="1" applyProtection="1"/>
    <xf numFmtId="4" fontId="30" fillId="0" borderId="0" xfId="13" applyNumberFormat="1" applyFont="1" applyFill="1" applyBorder="1" applyAlignment="1" applyProtection="1">
      <alignment horizontal="right"/>
    </xf>
    <xf numFmtId="0" fontId="16" fillId="0" borderId="0" xfId="0" applyFont="1" applyAlignment="1">
      <alignment horizontal="center" vertical="center"/>
    </xf>
    <xf numFmtId="0" fontId="31" fillId="4" borderId="0" xfId="0" applyFont="1" applyFill="1"/>
    <xf numFmtId="0" fontId="31" fillId="4" borderId="0" xfId="0" applyFont="1" applyFill="1" applyAlignment="1">
      <alignment horizontal="center"/>
    </xf>
    <xf numFmtId="0" fontId="32" fillId="4" borderId="0" xfId="0" applyFont="1" applyFill="1"/>
    <xf numFmtId="0" fontId="33" fillId="4" borderId="0" xfId="0" applyFont="1" applyFill="1" applyBorder="1" applyAlignment="1">
      <alignment horizontal="left"/>
    </xf>
    <xf numFmtId="4" fontId="32" fillId="4" borderId="0" xfId="0" applyNumberFormat="1" applyFont="1" applyFill="1"/>
    <xf numFmtId="0" fontId="2" fillId="4" borderId="0" xfId="0" applyFont="1" applyFill="1"/>
    <xf numFmtId="4" fontId="31" fillId="4" borderId="0" xfId="0" applyNumberFormat="1" applyFont="1" applyFill="1"/>
    <xf numFmtId="14" fontId="35" fillId="4" borderId="0" xfId="0" applyNumberFormat="1" applyFont="1" applyFill="1"/>
    <xf numFmtId="4" fontId="35" fillId="0" borderId="0" xfId="0" applyNumberFormat="1" applyFont="1" applyAlignment="1">
      <alignment horizontal="left" vertical="top"/>
    </xf>
    <xf numFmtId="4" fontId="2" fillId="4" borderId="0" xfId="0" applyNumberFormat="1" applyFont="1" applyFill="1"/>
    <xf numFmtId="4" fontId="31" fillId="0" borderId="0" xfId="0" applyNumberFormat="1" applyFont="1"/>
    <xf numFmtId="4" fontId="31" fillId="0" borderId="0" xfId="0" applyNumberFormat="1" applyFont="1" applyAlignment="1">
      <alignment horizontal="left" vertical="top"/>
    </xf>
    <xf numFmtId="2" fontId="31" fillId="0" borderId="0" xfId="0" applyNumberFormat="1" applyFont="1" applyAlignment="1">
      <alignment horizontal="left" vertical="top"/>
    </xf>
    <xf numFmtId="4" fontId="35" fillId="0" borderId="0" xfId="0" applyNumberFormat="1" applyFont="1"/>
    <xf numFmtId="4" fontId="35" fillId="0" borderId="0" xfId="0" applyNumberFormat="1" applyFont="1" applyAlignment="1">
      <alignment horizontal="left"/>
    </xf>
    <xf numFmtId="175" fontId="31" fillId="0" borderId="0" xfId="0" applyNumberFormat="1" applyFont="1" applyAlignment="1">
      <alignment horizontal="left"/>
    </xf>
    <xf numFmtId="0" fontId="35" fillId="2" borderId="47" xfId="0" applyFont="1" applyFill="1" applyBorder="1" applyAlignment="1">
      <alignment horizontal="center" vertical="center"/>
    </xf>
    <xf numFmtId="4" fontId="35" fillId="2" borderId="47" xfId="0" applyNumberFormat="1" applyFont="1" applyFill="1" applyBorder="1" applyAlignment="1">
      <alignment horizontal="center" vertical="center"/>
    </xf>
    <xf numFmtId="0" fontId="31" fillId="4" borderId="50" xfId="0" applyFont="1" applyFill="1" applyBorder="1" applyAlignment="1">
      <alignment horizontal="center"/>
    </xf>
    <xf numFmtId="0" fontId="35" fillId="4" borderId="50" xfId="0" applyFont="1" applyFill="1" applyBorder="1"/>
    <xf numFmtId="0" fontId="35" fillId="4" borderId="0" xfId="0" applyFont="1" applyFill="1" applyBorder="1"/>
    <xf numFmtId="0" fontId="31" fillId="4" borderId="51" xfId="0" applyFont="1" applyFill="1" applyBorder="1"/>
    <xf numFmtId="0" fontId="35" fillId="4" borderId="50" xfId="0" applyFont="1" applyFill="1" applyBorder="1" applyAlignment="1">
      <alignment horizontal="center"/>
    </xf>
    <xf numFmtId="0" fontId="38" fillId="4" borderId="50" xfId="0" applyFont="1" applyFill="1" applyBorder="1"/>
    <xf numFmtId="175" fontId="39" fillId="4" borderId="0" xfId="0" applyNumberFormat="1" applyFont="1" applyFill="1" applyBorder="1"/>
    <xf numFmtId="0" fontId="39" fillId="4" borderId="0" xfId="0" applyFont="1" applyFill="1" applyBorder="1"/>
    <xf numFmtId="4" fontId="35" fillId="4" borderId="51" xfId="0" applyNumberFormat="1" applyFont="1" applyFill="1" applyBorder="1"/>
    <xf numFmtId="0" fontId="35" fillId="9" borderId="52" xfId="0" applyFont="1" applyFill="1" applyBorder="1" applyAlignment="1">
      <alignment horizontal="center"/>
    </xf>
    <xf numFmtId="0" fontId="38" fillId="9" borderId="52" xfId="0" applyFont="1" applyFill="1" applyBorder="1"/>
    <xf numFmtId="175" fontId="39" fillId="9" borderId="14" xfId="0" applyNumberFormat="1" applyFont="1" applyFill="1" applyBorder="1"/>
    <xf numFmtId="0" fontId="39" fillId="9" borderId="14" xfId="0" applyFont="1" applyFill="1" applyBorder="1"/>
    <xf numFmtId="4" fontId="35" fillId="9" borderId="53" xfId="0" applyNumberFormat="1" applyFont="1" applyFill="1" applyBorder="1"/>
    <xf numFmtId="0" fontId="35" fillId="0" borderId="50" xfId="0" applyFont="1" applyFill="1" applyBorder="1" applyAlignment="1">
      <alignment horizontal="center"/>
    </xf>
    <xf numFmtId="0" fontId="38" fillId="0" borderId="50" xfId="0" applyFont="1" applyFill="1" applyBorder="1"/>
    <xf numFmtId="175" fontId="39" fillId="0" borderId="0" xfId="0" applyNumberFormat="1" applyFont="1" applyFill="1" applyBorder="1"/>
    <xf numFmtId="0" fontId="39" fillId="0" borderId="0" xfId="0" applyFont="1" applyFill="1" applyBorder="1"/>
    <xf numFmtId="4" fontId="31" fillId="4" borderId="51" xfId="0" applyNumberFormat="1" applyFont="1" applyFill="1" applyBorder="1"/>
    <xf numFmtId="4" fontId="31" fillId="9" borderId="53" xfId="0" applyNumberFormat="1" applyFont="1" applyFill="1" applyBorder="1"/>
    <xf numFmtId="0" fontId="31" fillId="4" borderId="50" xfId="0" applyFont="1" applyFill="1" applyBorder="1"/>
    <xf numFmtId="0" fontId="31" fillId="4" borderId="0" xfId="0" applyFont="1" applyFill="1" applyBorder="1"/>
    <xf numFmtId="4" fontId="2" fillId="10" borderId="0" xfId="0" applyNumberFormat="1" applyFont="1" applyFill="1"/>
    <xf numFmtId="0" fontId="41" fillId="4" borderId="50" xfId="0" applyFont="1" applyFill="1" applyBorder="1"/>
    <xf numFmtId="0" fontId="35" fillId="10" borderId="52" xfId="0" applyFont="1" applyFill="1" applyBorder="1" applyAlignment="1">
      <alignment horizontal="center"/>
    </xf>
    <xf numFmtId="0" fontId="38" fillId="10" borderId="52" xfId="0" applyFont="1" applyFill="1" applyBorder="1"/>
    <xf numFmtId="175" fontId="39" fillId="10" borderId="14" xfId="0" applyNumberFormat="1" applyFont="1" applyFill="1" applyBorder="1"/>
    <xf numFmtId="0" fontId="39" fillId="10" borderId="14" xfId="0" applyFont="1" applyFill="1" applyBorder="1"/>
    <xf numFmtId="4" fontId="35" fillId="10" borderId="53" xfId="0" applyNumberFormat="1" applyFont="1" applyFill="1" applyBorder="1"/>
    <xf numFmtId="0" fontId="35" fillId="3" borderId="54" xfId="0" applyFont="1" applyFill="1" applyBorder="1" applyAlignment="1">
      <alignment horizontal="center"/>
    </xf>
    <xf numFmtId="0" fontId="38" fillId="3" borderId="54" xfId="0" applyFont="1" applyFill="1" applyBorder="1"/>
    <xf numFmtId="175" fontId="39" fillId="3" borderId="25" xfId="0" applyNumberFormat="1" applyFont="1" applyFill="1" applyBorder="1"/>
    <xf numFmtId="0" fontId="39" fillId="3" borderId="25" xfId="0" applyFont="1" applyFill="1" applyBorder="1"/>
    <xf numFmtId="4" fontId="31" fillId="3" borderId="55" xfId="0" applyNumberFormat="1" applyFont="1" applyFill="1" applyBorder="1"/>
    <xf numFmtId="0" fontId="35" fillId="6" borderId="54" xfId="0" applyFont="1" applyFill="1" applyBorder="1" applyAlignment="1">
      <alignment horizontal="center"/>
    </xf>
    <xf numFmtId="0" fontId="38" fillId="6" borderId="54" xfId="0" applyFont="1" applyFill="1" applyBorder="1"/>
    <xf numFmtId="175" fontId="39" fillId="6" borderId="25" xfId="0" applyNumberFormat="1" applyFont="1" applyFill="1" applyBorder="1"/>
    <xf numFmtId="0" fontId="39" fillId="6" borderId="25" xfId="0" applyFont="1" applyFill="1" applyBorder="1"/>
    <xf numFmtId="4" fontId="31" fillId="4" borderId="53" xfId="0" applyNumberFormat="1" applyFont="1" applyFill="1" applyBorder="1"/>
    <xf numFmtId="4" fontId="31" fillId="0" borderId="53" xfId="0" applyNumberFormat="1" applyFont="1" applyFill="1" applyBorder="1"/>
    <xf numFmtId="4" fontId="35" fillId="0" borderId="53" xfId="0" applyNumberFormat="1" applyFont="1" applyFill="1" applyBorder="1"/>
    <xf numFmtId="0" fontId="2" fillId="4" borderId="54" xfId="0" applyFont="1" applyFill="1" applyBorder="1"/>
    <xf numFmtId="0" fontId="38" fillId="4" borderId="54" xfId="0" applyFont="1" applyFill="1" applyBorder="1"/>
    <xf numFmtId="0" fontId="31" fillId="4" borderId="25" xfId="0" applyFont="1" applyFill="1" applyBorder="1"/>
    <xf numFmtId="4" fontId="31" fillId="0" borderId="51" xfId="0" applyNumberFormat="1" applyFont="1" applyFill="1" applyBorder="1"/>
    <xf numFmtId="0" fontId="12" fillId="4" borderId="0" xfId="0" applyFont="1" applyFill="1"/>
    <xf numFmtId="175" fontId="35" fillId="10" borderId="14" xfId="0" applyNumberFormat="1" applyFont="1" applyFill="1" applyBorder="1"/>
    <xf numFmtId="0" fontId="35" fillId="10" borderId="14" xfId="0" applyFont="1" applyFill="1" applyBorder="1"/>
    <xf numFmtId="4" fontId="31" fillId="10" borderId="53" xfId="0" applyNumberFormat="1" applyFont="1" applyFill="1" applyBorder="1"/>
    <xf numFmtId="0" fontId="38" fillId="3" borderId="50" xfId="0" applyFont="1" applyFill="1" applyBorder="1"/>
    <xf numFmtId="0" fontId="35" fillId="3" borderId="0" xfId="0" applyFont="1" applyFill="1" applyBorder="1"/>
    <xf numFmtId="4" fontId="35" fillId="3" borderId="51" xfId="0" applyNumberFormat="1" applyFont="1" applyFill="1" applyBorder="1"/>
    <xf numFmtId="0" fontId="31" fillId="4" borderId="56" xfId="0" applyFont="1" applyFill="1" applyBorder="1" applyAlignment="1">
      <alignment horizontal="center"/>
    </xf>
    <xf numFmtId="0" fontId="41" fillId="4" borderId="56" xfId="0" applyFont="1" applyFill="1" applyBorder="1"/>
    <xf numFmtId="0" fontId="31" fillId="4" borderId="36" xfId="0" applyFont="1" applyFill="1" applyBorder="1"/>
    <xf numFmtId="4" fontId="31" fillId="4" borderId="57" xfId="0" applyNumberFormat="1" applyFont="1" applyFill="1" applyBorder="1"/>
    <xf numFmtId="0" fontId="42" fillId="4" borderId="0" xfId="0" applyFont="1" applyFill="1" applyAlignment="1">
      <alignment horizontal="center"/>
    </xf>
    <xf numFmtId="0" fontId="5" fillId="4" borderId="0" xfId="0" applyFont="1" applyFill="1"/>
    <xf numFmtId="0" fontId="43" fillId="0" borderId="0" xfId="0" applyFont="1" applyFill="1" applyBorder="1"/>
    <xf numFmtId="0" fontId="2" fillId="4" borderId="0" xfId="0" applyFont="1" applyFill="1" applyAlignment="1">
      <alignment horizontal="center"/>
    </xf>
    <xf numFmtId="0" fontId="44" fillId="0" borderId="0" xfId="0" applyFont="1" applyFill="1"/>
    <xf numFmtId="0" fontId="44" fillId="0" borderId="0" xfId="0" applyFont="1"/>
    <xf numFmtId="0" fontId="47" fillId="0" borderId="0" xfId="0" applyFont="1" applyFill="1" applyAlignment="1"/>
    <xf numFmtId="0" fontId="47" fillId="0" borderId="0" xfId="0" applyFont="1" applyFill="1" applyAlignment="1">
      <alignment horizontal="center"/>
    </xf>
    <xf numFmtId="1" fontId="48" fillId="0" borderId="0" xfId="0" applyNumberFormat="1" applyFont="1" applyAlignment="1">
      <alignment vertical="top"/>
    </xf>
    <xf numFmtId="0" fontId="49" fillId="0" borderId="0" xfId="0" applyFont="1" applyFill="1" applyAlignment="1">
      <alignment vertical="top" wrapText="1"/>
    </xf>
    <xf numFmtId="1" fontId="50" fillId="0" borderId="0" xfId="0" applyNumberFormat="1" applyFont="1" applyAlignment="1">
      <alignment vertical="center"/>
    </xf>
    <xf numFmtId="0" fontId="51" fillId="0" borderId="0" xfId="0" applyFont="1" applyFill="1"/>
    <xf numFmtId="0" fontId="48" fillId="0" borderId="0" xfId="0" applyFont="1" applyFill="1"/>
    <xf numFmtId="0" fontId="48" fillId="0" borderId="0" xfId="0" applyFont="1" applyFill="1" applyAlignment="1">
      <alignment horizontal="center" vertical="center"/>
    </xf>
    <xf numFmtId="0" fontId="48" fillId="0" borderId="0" xfId="0" applyFont="1" applyFill="1" applyAlignment="1"/>
    <xf numFmtId="0" fontId="52" fillId="0" borderId="0" xfId="0" applyFont="1" applyFill="1" applyAlignment="1"/>
    <xf numFmtId="0" fontId="51" fillId="0" borderId="0" xfId="0" applyFont="1" applyFill="1" applyAlignment="1"/>
    <xf numFmtId="0" fontId="52" fillId="0" borderId="0" xfId="0" applyFont="1" applyFill="1"/>
    <xf numFmtId="0" fontId="52"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xf numFmtId="0" fontId="51" fillId="0" borderId="0" xfId="0" applyFont="1" applyFill="1" applyAlignment="1">
      <alignment horizontal="left"/>
    </xf>
    <xf numFmtId="0" fontId="51" fillId="0" borderId="0" xfId="0" applyFont="1" applyFill="1" applyAlignment="1">
      <alignment horizontal="center" vertical="center"/>
    </xf>
    <xf numFmtId="0" fontId="48" fillId="0" borderId="0" xfId="0" applyFont="1" applyFill="1" applyAlignment="1">
      <alignment horizontal="left"/>
    </xf>
    <xf numFmtId="0" fontId="50" fillId="2" borderId="22" xfId="0" applyFont="1" applyFill="1" applyBorder="1" applyAlignment="1">
      <alignment horizontal="center"/>
    </xf>
    <xf numFmtId="0" fontId="50" fillId="2" borderId="59" xfId="0" applyFont="1" applyFill="1" applyBorder="1" applyAlignment="1">
      <alignment horizontal="center"/>
    </xf>
    <xf numFmtId="0" fontId="50" fillId="2" borderId="9" xfId="0" applyFont="1" applyFill="1" applyBorder="1" applyAlignment="1">
      <alignment horizontal="center"/>
    </xf>
    <xf numFmtId="9" fontId="50" fillId="2" borderId="59" xfId="0" applyNumberFormat="1" applyFont="1" applyFill="1" applyBorder="1" applyAlignment="1">
      <alignment horizontal="center"/>
    </xf>
    <xf numFmtId="0" fontId="48" fillId="2" borderId="9" xfId="0" applyFont="1" applyFill="1" applyBorder="1" applyAlignment="1">
      <alignment horizontal="center"/>
    </xf>
    <xf numFmtId="0" fontId="48" fillId="0" borderId="13" xfId="0" applyFont="1" applyFill="1" applyBorder="1" applyAlignment="1">
      <alignment horizontal="center"/>
    </xf>
    <xf numFmtId="14" fontId="50" fillId="0" borderId="9" xfId="0" applyNumberFormat="1" applyFont="1" applyBorder="1" applyAlignment="1">
      <alignment horizontal="center"/>
    </xf>
    <xf numFmtId="4" fontId="48" fillId="0" borderId="1" xfId="0" applyNumberFormat="1" applyFont="1" applyFill="1" applyBorder="1" applyAlignment="1">
      <alignment horizontal="center"/>
    </xf>
    <xf numFmtId="4" fontId="48" fillId="0" borderId="1" xfId="0" applyNumberFormat="1" applyFont="1" applyFill="1" applyBorder="1"/>
    <xf numFmtId="0" fontId="53" fillId="0" borderId="13" xfId="0" applyFont="1" applyFill="1" applyBorder="1" applyAlignment="1">
      <alignment horizontal="center"/>
    </xf>
    <xf numFmtId="14" fontId="54" fillId="0" borderId="9" xfId="0" applyNumberFormat="1" applyFont="1" applyBorder="1" applyAlignment="1">
      <alignment horizontal="center"/>
    </xf>
    <xf numFmtId="4" fontId="53" fillId="0" borderId="1" xfId="0" applyNumberFormat="1" applyFont="1" applyFill="1" applyBorder="1"/>
    <xf numFmtId="0" fontId="44" fillId="0" borderId="13" xfId="0" applyFont="1" applyFill="1" applyBorder="1" applyAlignment="1">
      <alignment horizontal="center"/>
    </xf>
    <xf numFmtId="4" fontId="44" fillId="0" borderId="1" xfId="0" applyNumberFormat="1" applyFont="1" applyFill="1" applyBorder="1"/>
    <xf numFmtId="4" fontId="48" fillId="11" borderId="1" xfId="0" applyNumberFormat="1" applyFont="1" applyFill="1" applyBorder="1"/>
    <xf numFmtId="0" fontId="48" fillId="11" borderId="1" xfId="0" applyFont="1" applyFill="1" applyBorder="1"/>
    <xf numFmtId="0" fontId="50" fillId="12" borderId="22" xfId="0" applyFont="1" applyFill="1" applyBorder="1" applyAlignment="1">
      <alignment horizontal="center"/>
    </xf>
    <xf numFmtId="0" fontId="50" fillId="12" borderId="59" xfId="0" applyFont="1" applyFill="1" applyBorder="1" applyAlignment="1">
      <alignment horizontal="center"/>
    </xf>
    <xf numFmtId="0" fontId="50" fillId="12" borderId="9" xfId="0" applyFont="1" applyFill="1" applyBorder="1" applyAlignment="1">
      <alignment horizontal="center"/>
    </xf>
    <xf numFmtId="9" fontId="50" fillId="12" borderId="59" xfId="0" applyNumberFormat="1" applyFont="1" applyFill="1" applyBorder="1" applyAlignment="1">
      <alignment horizontal="center"/>
    </xf>
    <xf numFmtId="0" fontId="48" fillId="6" borderId="13" xfId="0" applyFont="1" applyFill="1" applyBorder="1" applyAlignment="1">
      <alignment horizontal="center"/>
    </xf>
    <xf numFmtId="14" fontId="50" fillId="6" borderId="9" xfId="0" applyNumberFormat="1" applyFont="1" applyFill="1" applyBorder="1" applyAlignment="1">
      <alignment horizontal="center"/>
    </xf>
    <xf numFmtId="49" fontId="48" fillId="6" borderId="1" xfId="0" applyNumberFormat="1" applyFont="1" applyFill="1" applyBorder="1" applyAlignment="1">
      <alignment horizontal="center"/>
    </xf>
    <xf numFmtId="0" fontId="53" fillId="6" borderId="13" xfId="0" applyFont="1" applyFill="1" applyBorder="1" applyAlignment="1">
      <alignment horizontal="center"/>
    </xf>
    <xf numFmtId="14" fontId="54" fillId="6" borderId="9" xfId="0" applyNumberFormat="1" applyFont="1" applyFill="1" applyBorder="1" applyAlignment="1">
      <alignment horizontal="center"/>
    </xf>
    <xf numFmtId="49" fontId="53" fillId="6" borderId="1" xfId="0" applyNumberFormat="1" applyFont="1" applyFill="1" applyBorder="1" applyAlignment="1">
      <alignment horizontal="center"/>
    </xf>
    <xf numFmtId="14" fontId="55" fillId="0" borderId="9" xfId="0" applyNumberFormat="1" applyFont="1" applyBorder="1" applyAlignment="1">
      <alignment horizontal="center"/>
    </xf>
    <xf numFmtId="49" fontId="56" fillId="6" borderId="1" xfId="0" applyNumberFormat="1" applyFont="1" applyFill="1" applyBorder="1" applyAlignment="1">
      <alignment horizontal="center"/>
    </xf>
    <xf numFmtId="0" fontId="44" fillId="6" borderId="13" xfId="0" applyFont="1" applyFill="1" applyBorder="1" applyAlignment="1">
      <alignment horizontal="center"/>
    </xf>
    <xf numFmtId="49" fontId="44" fillId="6" borderId="1" xfId="0" applyNumberFormat="1" applyFont="1" applyFill="1" applyBorder="1" applyAlignment="1">
      <alignment horizontal="center"/>
    </xf>
    <xf numFmtId="49" fontId="57" fillId="6" borderId="1" xfId="0" applyNumberFormat="1" applyFont="1" applyFill="1" applyBorder="1" applyAlignment="1">
      <alignment horizontal="center"/>
    </xf>
    <xf numFmtId="4" fontId="44" fillId="6" borderId="1" xfId="0" applyNumberFormat="1" applyFont="1" applyFill="1" applyBorder="1"/>
    <xf numFmtId="0" fontId="44" fillId="6" borderId="13" xfId="0" applyFont="1" applyFill="1" applyBorder="1" applyAlignment="1">
      <alignment horizontal="left"/>
    </xf>
    <xf numFmtId="4" fontId="48" fillId="12" borderId="1" xfId="0" applyNumberFormat="1" applyFont="1" applyFill="1" applyBorder="1"/>
    <xf numFmtId="0" fontId="48" fillId="12" borderId="1" xfId="0" applyFont="1" applyFill="1" applyBorder="1"/>
    <xf numFmtId="0" fontId="44" fillId="0" borderId="0" xfId="0" applyFont="1" applyFill="1" applyBorder="1"/>
    <xf numFmtId="0" fontId="50" fillId="11" borderId="24" xfId="0" applyFont="1" applyFill="1" applyBorder="1" applyAlignment="1"/>
    <xf numFmtId="0" fontId="50" fillId="11" borderId="25" xfId="0" applyFont="1" applyFill="1" applyBorder="1" applyAlignment="1"/>
    <xf numFmtId="0" fontId="50" fillId="11" borderId="60" xfId="0" applyFont="1" applyFill="1" applyBorder="1" applyAlignment="1"/>
    <xf numFmtId="4" fontId="50" fillId="6" borderId="0" xfId="0" applyNumberFormat="1" applyFont="1" applyFill="1" applyBorder="1" applyAlignment="1"/>
    <xf numFmtId="0" fontId="50" fillId="11" borderId="61" xfId="0" applyFont="1" applyFill="1" applyBorder="1" applyAlignment="1"/>
    <xf numFmtId="0" fontId="50" fillId="11" borderId="19" xfId="0" applyFont="1" applyFill="1" applyBorder="1" applyAlignment="1"/>
    <xf numFmtId="0" fontId="44" fillId="11" borderId="21" xfId="0" applyFont="1" applyFill="1" applyBorder="1"/>
    <xf numFmtId="176" fontId="50" fillId="0" borderId="0" xfId="0" applyNumberFormat="1" applyFont="1" applyBorder="1" applyAlignment="1"/>
    <xf numFmtId="0" fontId="50" fillId="0" borderId="61" xfId="0" applyFont="1" applyBorder="1" applyAlignment="1"/>
    <xf numFmtId="0" fontId="50" fillId="0" borderId="19" xfId="0" applyFont="1" applyBorder="1" applyAlignment="1"/>
    <xf numFmtId="0" fontId="44" fillId="0" borderId="21" xfId="0" applyFont="1" applyFill="1" applyBorder="1"/>
    <xf numFmtId="176" fontId="50" fillId="0" borderId="61" xfId="0" applyNumberFormat="1" applyFont="1" applyBorder="1" applyAlignment="1">
      <alignment horizontal="center"/>
    </xf>
    <xf numFmtId="176" fontId="50" fillId="0" borderId="21" xfId="0" applyNumberFormat="1" applyFont="1" applyBorder="1" applyAlignment="1">
      <alignment horizontal="center"/>
    </xf>
    <xf numFmtId="176" fontId="50" fillId="11" borderId="61" xfId="0" applyNumberFormat="1" applyFont="1" applyFill="1" applyBorder="1" applyAlignment="1">
      <alignment horizontal="center"/>
    </xf>
    <xf numFmtId="176" fontId="50" fillId="11" borderId="21" xfId="0" applyNumberFormat="1" applyFont="1" applyFill="1" applyBorder="1" applyAlignment="1">
      <alignment horizontal="center"/>
    </xf>
    <xf numFmtId="0" fontId="48" fillId="11" borderId="13" xfId="0" applyFont="1" applyFill="1" applyBorder="1"/>
    <xf numFmtId="0" fontId="44" fillId="11" borderId="14" xfId="0" applyFont="1" applyFill="1" applyBorder="1"/>
    <xf numFmtId="0" fontId="44" fillId="11" borderId="58" xfId="0" applyFont="1" applyFill="1" applyBorder="1"/>
    <xf numFmtId="176" fontId="50" fillId="6" borderId="0" xfId="0" applyNumberFormat="1" applyFont="1" applyFill="1" applyBorder="1" applyAlignment="1"/>
    <xf numFmtId="0" fontId="44" fillId="0" borderId="1" xfId="0" applyFont="1" applyBorder="1"/>
    <xf numFmtId="176" fontId="44" fillId="0" borderId="0" xfId="0" applyNumberFormat="1" applyFont="1"/>
    <xf numFmtId="0" fontId="48" fillId="0" borderId="1" xfId="0" applyFont="1" applyBorder="1"/>
    <xf numFmtId="4" fontId="44" fillId="0" borderId="0" xfId="0" applyNumberFormat="1" applyFont="1" applyFill="1"/>
    <xf numFmtId="0" fontId="48" fillId="14" borderId="24" xfId="0" applyFont="1" applyFill="1" applyBorder="1"/>
    <xf numFmtId="0" fontId="44" fillId="14" borderId="25" xfId="0" applyFont="1" applyFill="1" applyBorder="1"/>
    <xf numFmtId="0" fontId="50" fillId="11" borderId="22" xfId="0" applyFont="1" applyFill="1" applyBorder="1" applyAlignment="1">
      <alignment horizontal="center"/>
    </xf>
    <xf numFmtId="4" fontId="44" fillId="0" borderId="0" xfId="0" applyNumberFormat="1" applyFont="1"/>
    <xf numFmtId="177" fontId="48" fillId="14" borderId="61" xfId="0" applyNumberFormat="1" applyFont="1" applyFill="1" applyBorder="1"/>
    <xf numFmtId="0" fontId="44" fillId="14" borderId="19" xfId="0" applyFont="1" applyFill="1" applyBorder="1"/>
    <xf numFmtId="4" fontId="48" fillId="11" borderId="9" xfId="0" applyNumberFormat="1" applyFont="1" applyFill="1" applyBorder="1"/>
    <xf numFmtId="0" fontId="58" fillId="0" borderId="0" xfId="0" applyFont="1" applyFill="1" applyBorder="1"/>
    <xf numFmtId="0" fontId="52" fillId="0" borderId="0" xfId="0" applyFont="1" applyFill="1" applyBorder="1" applyAlignment="1"/>
    <xf numFmtId="176" fontId="44" fillId="0" borderId="0" xfId="0" applyNumberFormat="1" applyFont="1" applyFill="1"/>
    <xf numFmtId="0" fontId="59" fillId="0" borderId="0" xfId="0" applyFont="1"/>
    <xf numFmtId="0" fontId="59" fillId="0" borderId="25" xfId="0" applyFont="1" applyBorder="1" applyAlignment="1">
      <alignment horizontal="left" vertical="center"/>
    </xf>
    <xf numFmtId="0" fontId="59" fillId="0" borderId="25" xfId="0" applyFont="1" applyBorder="1"/>
    <xf numFmtId="0" fontId="59" fillId="0" borderId="60" xfId="0" applyFont="1" applyBorder="1"/>
    <xf numFmtId="0" fontId="59" fillId="0" borderId="0" xfId="0" applyFont="1" applyBorder="1"/>
    <xf numFmtId="0" fontId="59" fillId="0" borderId="0" xfId="0" applyFont="1" applyBorder="1" applyAlignment="1">
      <alignment horizontal="left" vertical="center"/>
    </xf>
    <xf numFmtId="0" fontId="59" fillId="0" borderId="62" xfId="0" applyFont="1" applyBorder="1"/>
    <xf numFmtId="14" fontId="59" fillId="0" borderId="0" xfId="0" applyNumberFormat="1" applyFont="1" applyBorder="1" applyAlignment="1">
      <alignment horizontal="left" vertical="center"/>
    </xf>
    <xf numFmtId="4" fontId="59" fillId="0" borderId="0" xfId="0" applyNumberFormat="1" applyFont="1" applyBorder="1" applyAlignment="1">
      <alignment horizontal="left"/>
    </xf>
    <xf numFmtId="14" fontId="59" fillId="0" borderId="0" xfId="0" applyNumberFormat="1" applyFont="1" applyBorder="1"/>
    <xf numFmtId="14" fontId="59" fillId="0" borderId="19" xfId="0" applyNumberFormat="1" applyFont="1" applyBorder="1" applyAlignment="1">
      <alignment horizontal="left" vertical="center"/>
    </xf>
    <xf numFmtId="0" fontId="59" fillId="0" borderId="19" xfId="0" applyFont="1" applyBorder="1"/>
    <xf numFmtId="0" fontId="59" fillId="0" borderId="19" xfId="0" applyFont="1" applyBorder="1" applyAlignment="1">
      <alignment horizontal="left" vertical="center"/>
    </xf>
    <xf numFmtId="0" fontId="59" fillId="0" borderId="21" xfId="0" applyFont="1" applyBorder="1"/>
    <xf numFmtId="0" fontId="61" fillId="0" borderId="41" xfId="0" applyFont="1" applyBorder="1"/>
    <xf numFmtId="0" fontId="59" fillId="0" borderId="22" xfId="0" applyFont="1" applyBorder="1"/>
    <xf numFmtId="0" fontId="61" fillId="0" borderId="24" xfId="0" applyFont="1" applyBorder="1"/>
    <xf numFmtId="0" fontId="59" fillId="0" borderId="41" xfId="0" applyFont="1" applyBorder="1"/>
    <xf numFmtId="0" fontId="61" fillId="0" borderId="38" xfId="0" applyFont="1" applyBorder="1"/>
    <xf numFmtId="0" fontId="61" fillId="0" borderId="68" xfId="0" applyFont="1" applyBorder="1"/>
    <xf numFmtId="0" fontId="61" fillId="0" borderId="69" xfId="0" applyFont="1" applyBorder="1"/>
    <xf numFmtId="0" fontId="61" fillId="0" borderId="70" xfId="0" applyFont="1" applyBorder="1"/>
    <xf numFmtId="0" fontId="61" fillId="0" borderId="71" xfId="0" applyFont="1" applyBorder="1"/>
    <xf numFmtId="0" fontId="61" fillId="0" borderId="72" xfId="0" applyFont="1" applyBorder="1"/>
    <xf numFmtId="0" fontId="60" fillId="2" borderId="22" xfId="0" applyFont="1" applyFill="1" applyBorder="1" applyAlignment="1">
      <alignment horizontal="center" vertical="center"/>
    </xf>
    <xf numFmtId="0" fontId="60" fillId="2" borderId="60" xfId="0" applyFont="1" applyFill="1" applyBorder="1" applyAlignment="1">
      <alignment horizontal="center" vertical="center"/>
    </xf>
    <xf numFmtId="0" fontId="62" fillId="0" borderId="24" xfId="0" applyFont="1" applyBorder="1" applyAlignment="1">
      <alignment horizontal="left" vertical="center"/>
    </xf>
    <xf numFmtId="0" fontId="62" fillId="0" borderId="27" xfId="0" applyFont="1" applyBorder="1" applyAlignment="1">
      <alignment horizontal="left" vertical="center"/>
    </xf>
    <xf numFmtId="0" fontId="62" fillId="0" borderId="61" xfId="0" applyFont="1" applyBorder="1" applyAlignment="1">
      <alignment horizontal="left" vertical="center"/>
    </xf>
    <xf numFmtId="0" fontId="64" fillId="6" borderId="67" xfId="1" applyFont="1" applyFill="1" applyBorder="1" applyAlignment="1">
      <alignment horizontal="left" vertical="center"/>
    </xf>
    <xf numFmtId="0" fontId="65" fillId="0" borderId="38" xfId="0" applyFont="1" applyBorder="1"/>
    <xf numFmtId="0" fontId="66" fillId="0" borderId="71" xfId="0" applyFont="1" applyBorder="1"/>
    <xf numFmtId="0" fontId="66" fillId="0" borderId="41" xfId="0" applyFont="1" applyBorder="1"/>
    <xf numFmtId="0" fontId="66" fillId="0" borderId="72" xfId="0" applyFont="1" applyBorder="1"/>
    <xf numFmtId="2" fontId="66" fillId="0" borderId="71" xfId="0" applyNumberFormat="1" applyFont="1" applyBorder="1"/>
    <xf numFmtId="2" fontId="66" fillId="0" borderId="41" xfId="0" applyNumberFormat="1" applyFont="1" applyBorder="1"/>
    <xf numFmtId="0" fontId="67" fillId="6" borderId="67" xfId="1" applyFont="1" applyFill="1" applyBorder="1" applyAlignment="1">
      <alignment horizontal="left" vertical="center"/>
    </xf>
    <xf numFmtId="0" fontId="66" fillId="0" borderId="38" xfId="0" applyFont="1" applyBorder="1"/>
    <xf numFmtId="10" fontId="66" fillId="0" borderId="72" xfId="0" applyNumberFormat="1" applyFont="1" applyBorder="1"/>
    <xf numFmtId="0" fontId="68" fillId="6" borderId="67" xfId="1" applyFont="1" applyFill="1" applyBorder="1" applyAlignment="1">
      <alignment horizontal="left" vertical="center"/>
    </xf>
    <xf numFmtId="0" fontId="69" fillId="6" borderId="67" xfId="1" applyFont="1" applyFill="1" applyBorder="1" applyAlignment="1">
      <alignment horizontal="left" vertical="center"/>
    </xf>
    <xf numFmtId="0" fontId="70" fillId="0" borderId="38" xfId="0" applyFont="1" applyBorder="1"/>
    <xf numFmtId="2" fontId="66" fillId="0" borderId="73" xfId="0" applyNumberFormat="1" applyFont="1" applyBorder="1"/>
    <xf numFmtId="0" fontId="71" fillId="2" borderId="0" xfId="0" applyFont="1" applyFill="1" applyBorder="1" applyAlignment="1">
      <alignment horizontal="center" vertical="center"/>
    </xf>
    <xf numFmtId="0" fontId="66" fillId="2" borderId="0" xfId="0" applyFont="1" applyFill="1" applyBorder="1"/>
    <xf numFmtId="4" fontId="66" fillId="2" borderId="0" xfId="0" applyNumberFormat="1" applyFont="1" applyFill="1" applyBorder="1"/>
    <xf numFmtId="4" fontId="71" fillId="2" borderId="0" xfId="0" applyNumberFormat="1" applyFont="1" applyFill="1" applyBorder="1"/>
    <xf numFmtId="2" fontId="66" fillId="2" borderId="0" xfId="0" applyNumberFormat="1" applyFont="1" applyFill="1" applyBorder="1"/>
    <xf numFmtId="10" fontId="66" fillId="2" borderId="0" xfId="0" applyNumberFormat="1" applyFont="1" applyFill="1" applyBorder="1"/>
    <xf numFmtId="0" fontId="66" fillId="0" borderId="0" xfId="0" applyFont="1" applyBorder="1"/>
    <xf numFmtId="2" fontId="66" fillId="0" borderId="0" xfId="0" applyNumberFormat="1" applyFont="1" applyBorder="1"/>
    <xf numFmtId="10" fontId="66" fillId="0" borderId="0" xfId="0" applyNumberFormat="1" applyFont="1" applyBorder="1"/>
    <xf numFmtId="0" fontId="71" fillId="0" borderId="0" xfId="0" applyFont="1" applyBorder="1"/>
    <xf numFmtId="4" fontId="66" fillId="0" borderId="0" xfId="0" applyNumberFormat="1" applyFont="1" applyBorder="1"/>
    <xf numFmtId="9" fontId="66" fillId="0" borderId="0" xfId="0" applyNumberFormat="1" applyFont="1" applyBorder="1"/>
    <xf numFmtId="4" fontId="71" fillId="0" borderId="0" xfId="0" applyNumberFormat="1" applyFont="1" applyBorder="1"/>
    <xf numFmtId="0" fontId="71" fillId="0" borderId="0" xfId="0" applyFont="1"/>
    <xf numFmtId="0" fontId="66" fillId="0" borderId="0" xfId="0" applyFont="1"/>
    <xf numFmtId="4" fontId="66" fillId="0" borderId="0" xfId="0" applyNumberFormat="1" applyFont="1"/>
    <xf numFmtId="0" fontId="71" fillId="2" borderId="0" xfId="0" applyFont="1" applyFill="1"/>
    <xf numFmtId="0" fontId="66" fillId="2" borderId="0" xfId="0" applyFont="1" applyFill="1"/>
    <xf numFmtId="4" fontId="71" fillId="2" borderId="0" xfId="0" applyNumberFormat="1" applyFont="1" applyFill="1"/>
    <xf numFmtId="10" fontId="71" fillId="2" borderId="0" xfId="0" applyNumberFormat="1" applyFont="1" applyFill="1"/>
    <xf numFmtId="0" fontId="73" fillId="0" borderId="0" xfId="0" applyFont="1"/>
    <xf numFmtId="4" fontId="47" fillId="0" borderId="0" xfId="0" applyNumberFormat="1" applyFont="1" applyAlignment="1">
      <alignment vertical="center"/>
    </xf>
    <xf numFmtId="0" fontId="47" fillId="0" borderId="0" xfId="0" applyFont="1" applyAlignment="1">
      <alignment vertical="center"/>
    </xf>
    <xf numFmtId="0" fontId="47" fillId="0" borderId="0" xfId="0" applyFont="1" applyAlignment="1">
      <alignment horizontal="left" vertical="center" indent="1"/>
    </xf>
    <xf numFmtId="0" fontId="47" fillId="0" borderId="0" xfId="0" applyFont="1" applyAlignment="1">
      <alignment horizontal="center" vertical="center"/>
    </xf>
    <xf numFmtId="0" fontId="73" fillId="0" borderId="0" xfId="0" applyFont="1" applyAlignment="1">
      <alignment horizontal="center"/>
    </xf>
    <xf numFmtId="0" fontId="73" fillId="0" borderId="0" xfId="0" applyFont="1" applyAlignment="1">
      <alignment horizontal="left"/>
    </xf>
    <xf numFmtId="4" fontId="47" fillId="0" borderId="0" xfId="0" applyNumberFormat="1" applyFont="1"/>
    <xf numFmtId="0" fontId="47" fillId="0" borderId="0" xfId="0" applyFont="1"/>
    <xf numFmtId="0" fontId="47" fillId="0" borderId="0" xfId="0" applyFont="1" applyAlignment="1">
      <alignment horizontal="left" indent="1"/>
    </xf>
    <xf numFmtId="0" fontId="47" fillId="0" borderId="0" xfId="0" applyFont="1" applyAlignment="1"/>
    <xf numFmtId="4" fontId="73" fillId="0" borderId="0" xfId="0" applyNumberFormat="1" applyFont="1"/>
    <xf numFmtId="0" fontId="73" fillId="0" borderId="0" xfId="0" applyFont="1" applyAlignment="1">
      <alignment horizontal="center" vertical="center"/>
    </xf>
    <xf numFmtId="0" fontId="73" fillId="0" borderId="0" xfId="0" applyFont="1" applyAlignment="1"/>
    <xf numFmtId="0" fontId="73" fillId="0" borderId="0" xfId="0" applyFont="1" applyAlignment="1">
      <alignment horizontal="left" indent="1"/>
    </xf>
    <xf numFmtId="14" fontId="73" fillId="0" borderId="0" xfId="0" applyNumberFormat="1" applyFont="1" applyAlignment="1">
      <alignment horizontal="left" indent="1"/>
    </xf>
    <xf numFmtId="0" fontId="11" fillId="0" borderId="0" xfId="0" applyFont="1" applyFill="1" applyBorder="1" applyAlignment="1" applyProtection="1">
      <alignment vertical="center"/>
      <protection locked="0"/>
    </xf>
    <xf numFmtId="0" fontId="73" fillId="0" borderId="0" xfId="0" applyFont="1" applyFill="1" applyAlignment="1">
      <alignment horizontal="left" indent="1"/>
    </xf>
    <xf numFmtId="0" fontId="73" fillId="0" borderId="0" xfId="0" applyNumberFormat="1" applyFont="1" applyFill="1" applyBorder="1" applyAlignment="1" applyProtection="1">
      <alignment vertical="center"/>
      <protection locked="0"/>
    </xf>
    <xf numFmtId="0" fontId="75" fillId="0"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4" fontId="47" fillId="0" borderId="0" xfId="0" applyNumberFormat="1" applyFont="1" applyFill="1" applyBorder="1" applyAlignment="1">
      <alignment vertical="center"/>
    </xf>
    <xf numFmtId="4" fontId="73" fillId="0" borderId="0" xfId="0" applyNumberFormat="1" applyFont="1" applyFill="1" applyBorder="1" applyAlignment="1">
      <alignment vertical="center"/>
    </xf>
    <xf numFmtId="179" fontId="73" fillId="0" borderId="0" xfId="0" applyNumberFormat="1" applyFont="1" applyFill="1" applyBorder="1" applyAlignment="1">
      <alignment vertical="center"/>
    </xf>
    <xf numFmtId="179" fontId="47" fillId="0" borderId="0" xfId="0" applyNumberFormat="1" applyFont="1" applyFill="1" applyBorder="1" applyAlignment="1">
      <alignment horizontal="center" vertical="center"/>
    </xf>
    <xf numFmtId="0" fontId="75" fillId="0" borderId="0" xfId="0" applyFont="1" applyFill="1" applyBorder="1" applyAlignment="1" applyProtection="1">
      <alignment horizontal="left" vertical="center"/>
      <protection locked="0"/>
    </xf>
    <xf numFmtId="0" fontId="11" fillId="7" borderId="0" xfId="0" applyFont="1" applyFill="1" applyBorder="1" applyAlignment="1" applyProtection="1">
      <alignment vertical="center"/>
      <protection locked="0"/>
    </xf>
    <xf numFmtId="0" fontId="73" fillId="7" borderId="0" xfId="0" applyFont="1" applyFill="1" applyAlignment="1">
      <alignment horizontal="left" indent="1"/>
    </xf>
    <xf numFmtId="0" fontId="73" fillId="7" borderId="0" xfId="0" applyNumberFormat="1" applyFont="1" applyFill="1" applyBorder="1" applyAlignment="1" applyProtection="1">
      <alignment vertical="center"/>
      <protection locked="0"/>
    </xf>
    <xf numFmtId="0" fontId="75" fillId="7" borderId="0" xfId="0" applyFont="1" applyFill="1" applyBorder="1" applyAlignment="1" applyProtection="1">
      <alignment horizontal="center" vertical="center"/>
      <protection locked="0"/>
    </xf>
    <xf numFmtId="0" fontId="73" fillId="7" borderId="0" xfId="0" applyFont="1" applyFill="1" applyBorder="1" applyAlignment="1">
      <alignment horizontal="center" vertical="center"/>
    </xf>
    <xf numFmtId="4" fontId="47" fillId="7" borderId="0" xfId="0" applyNumberFormat="1" applyFont="1" applyFill="1" applyBorder="1" applyAlignment="1">
      <alignment vertical="center"/>
    </xf>
    <xf numFmtId="4" fontId="73" fillId="7" borderId="0" xfId="0" applyNumberFormat="1" applyFont="1" applyFill="1" applyBorder="1" applyAlignment="1">
      <alignment vertical="center"/>
    </xf>
    <xf numFmtId="179" fontId="73" fillId="7" borderId="0" xfId="0" applyNumberFormat="1" applyFont="1" applyFill="1" applyBorder="1" applyAlignment="1">
      <alignment vertical="center"/>
    </xf>
    <xf numFmtId="179" fontId="47" fillId="7" borderId="0" xfId="0" applyNumberFormat="1" applyFont="1" applyFill="1" applyBorder="1" applyAlignment="1">
      <alignment horizontal="center" vertical="center"/>
    </xf>
    <xf numFmtId="0" fontId="75" fillId="7" borderId="0" xfId="0" applyFont="1" applyFill="1" applyBorder="1" applyAlignment="1" applyProtection="1">
      <alignment horizontal="left" vertical="center"/>
      <protection locked="0"/>
    </xf>
    <xf numFmtId="0" fontId="76" fillId="0" borderId="0" xfId="0" applyFont="1" applyFill="1" applyBorder="1" applyAlignment="1" applyProtection="1">
      <alignment vertical="center"/>
      <protection locked="0"/>
    </xf>
    <xf numFmtId="0" fontId="73" fillId="0" borderId="0" xfId="0" applyNumberFormat="1" applyFont="1" applyFill="1" applyBorder="1" applyAlignment="1" applyProtection="1">
      <alignment horizontal="right" vertical="center"/>
      <protection locked="0"/>
    </xf>
    <xf numFmtId="0" fontId="76" fillId="0" borderId="0" xfId="0" applyFont="1" applyFill="1" applyBorder="1" applyAlignment="1" applyProtection="1">
      <alignment horizontal="left" vertical="center" wrapText="1"/>
      <protection locked="0"/>
    </xf>
    <xf numFmtId="0" fontId="73" fillId="0" borderId="0" xfId="0" applyFont="1" applyFill="1" applyAlignment="1">
      <alignment horizontal="center" vertical="center"/>
    </xf>
    <xf numFmtId="0" fontId="73" fillId="0" borderId="0" xfId="0" applyFont="1" applyFill="1" applyAlignment="1">
      <alignment horizontal="left"/>
    </xf>
    <xf numFmtId="0" fontId="73" fillId="0" borderId="0" xfId="0" applyFont="1" applyAlignment="1">
      <alignment vertical="center"/>
    </xf>
    <xf numFmtId="171" fontId="73" fillId="0" borderId="0" xfId="0" applyNumberFormat="1" applyFont="1" applyAlignment="1"/>
    <xf numFmtId="171" fontId="73" fillId="0" borderId="0" xfId="0" applyNumberFormat="1" applyFont="1" applyAlignment="1">
      <alignment horizontal="center" vertical="center"/>
    </xf>
    <xf numFmtId="171" fontId="73" fillId="0" borderId="0" xfId="0" applyNumberFormat="1" applyFont="1" applyAlignment="1">
      <alignment horizontal="left"/>
    </xf>
    <xf numFmtId="178" fontId="73" fillId="0" borderId="0" xfId="18" applyNumberFormat="1" applyFont="1" applyAlignment="1">
      <alignment horizontal="left"/>
    </xf>
    <xf numFmtId="10" fontId="73" fillId="0" borderId="0" xfId="0" applyNumberFormat="1" applyFont="1" applyAlignment="1">
      <alignment horizontal="left"/>
    </xf>
    <xf numFmtId="0" fontId="74" fillId="0" borderId="0" xfId="0" applyFont="1" applyAlignment="1">
      <alignment horizontal="center" vertical="center"/>
    </xf>
    <xf numFmtId="0" fontId="73" fillId="0" borderId="61" xfId="0" applyFont="1" applyBorder="1"/>
    <xf numFmtId="0" fontId="73" fillId="0" borderId="19" xfId="0" applyFont="1" applyBorder="1"/>
    <xf numFmtId="0" fontId="73" fillId="0" borderId="21" xfId="0" applyFont="1" applyBorder="1" applyAlignment="1">
      <alignment horizontal="left" indent="1"/>
    </xf>
    <xf numFmtId="0" fontId="73" fillId="0" borderId="0" xfId="0" applyFont="1" applyFill="1"/>
    <xf numFmtId="0" fontId="77" fillId="0" borderId="0" xfId="0" applyFont="1" applyFill="1"/>
    <xf numFmtId="0" fontId="73" fillId="0" borderId="0" xfId="0" applyFont="1" applyFill="1" applyAlignment="1">
      <alignment vertical="center" wrapText="1"/>
    </xf>
    <xf numFmtId="0" fontId="73" fillId="0" borderId="0" xfId="0" applyFont="1" applyFill="1" applyAlignment="1">
      <alignment horizontal="left" vertical="center" wrapText="1"/>
    </xf>
    <xf numFmtId="0" fontId="37" fillId="0" borderId="0" xfId="0" applyFont="1" applyAlignment="1">
      <alignment vertical="center" wrapText="1"/>
    </xf>
    <xf numFmtId="10" fontId="73" fillId="0" borderId="0" xfId="0" applyNumberFormat="1" applyFont="1" applyFill="1" applyAlignment="1">
      <alignment horizontal="left"/>
    </xf>
    <xf numFmtId="10" fontId="73" fillId="0" borderId="0" xfId="0" applyNumberFormat="1" applyFont="1" applyAlignment="1">
      <alignment horizontal="center"/>
    </xf>
    <xf numFmtId="0" fontId="2" fillId="0" borderId="0" xfId="1" applyFont="1" applyFill="1" applyBorder="1" applyAlignment="1">
      <alignment vertical="center"/>
    </xf>
    <xf numFmtId="0" fontId="12" fillId="0" borderId="0" xfId="1" applyFont="1" applyFill="1" applyBorder="1" applyAlignment="1">
      <alignment horizontal="center" vertical="center"/>
    </xf>
    <xf numFmtId="0" fontId="12" fillId="0" borderId="0" xfId="1" applyNumberFormat="1" applyFont="1" applyFill="1" applyBorder="1" applyAlignment="1">
      <alignment horizontal="left" vertical="center"/>
    </xf>
    <xf numFmtId="0" fontId="12" fillId="0" borderId="0" xfId="1" applyFont="1" applyFill="1" applyBorder="1" applyAlignment="1">
      <alignment horizontal="center" vertical="center" wrapText="1"/>
    </xf>
    <xf numFmtId="0" fontId="2" fillId="0" borderId="0" xfId="1" applyFont="1"/>
    <xf numFmtId="0" fontId="78" fillId="0" borderId="0" xfId="0" applyFont="1"/>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center"/>
    </xf>
    <xf numFmtId="0" fontId="72" fillId="0" borderId="0" xfId="1" applyFont="1" applyFill="1" applyBorder="1" applyAlignment="1">
      <alignment vertical="center"/>
    </xf>
    <xf numFmtId="0" fontId="12" fillId="0" borderId="0" xfId="1" applyFont="1" applyFill="1" applyBorder="1" applyAlignment="1">
      <alignment vertical="center"/>
    </xf>
    <xf numFmtId="14" fontId="12" fillId="0" borderId="0" xfId="1" applyNumberFormat="1" applyFont="1" applyFill="1" applyBorder="1" applyAlignment="1">
      <alignment horizontal="left" vertical="center"/>
    </xf>
    <xf numFmtId="0" fontId="2" fillId="3" borderId="0" xfId="1" applyFont="1" applyFill="1"/>
    <xf numFmtId="4" fontId="2" fillId="0" borderId="0" xfId="1" applyNumberFormat="1" applyFont="1" applyFill="1" applyBorder="1" applyAlignment="1">
      <alignment vertical="center"/>
    </xf>
    <xf numFmtId="168" fontId="12" fillId="0" borderId="0" xfId="1" applyNumberFormat="1" applyFont="1" applyFill="1" applyBorder="1" applyAlignment="1">
      <alignment horizontal="left" vertical="center"/>
    </xf>
    <xf numFmtId="4" fontId="12" fillId="0" borderId="0" xfId="1" applyNumberFormat="1" applyFont="1" applyFill="1" applyBorder="1" applyAlignment="1">
      <alignment horizontal="left" vertical="center"/>
    </xf>
    <xf numFmtId="49" fontId="12" fillId="0" borderId="0" xfId="1" applyNumberFormat="1" applyFont="1" applyFill="1" applyBorder="1" applyAlignment="1">
      <alignment vertical="center"/>
    </xf>
    <xf numFmtId="4" fontId="12" fillId="0" borderId="0" xfId="1" applyNumberFormat="1" applyFont="1" applyFill="1" applyBorder="1" applyAlignment="1">
      <alignment vertical="center"/>
    </xf>
    <xf numFmtId="169" fontId="12" fillId="0" borderId="0" xfId="1" applyNumberFormat="1" applyFont="1" applyFill="1" applyBorder="1" applyAlignment="1">
      <alignment horizontal="left" vertical="center"/>
    </xf>
    <xf numFmtId="170" fontId="12" fillId="0" borderId="0" xfId="1" applyNumberFormat="1" applyFont="1" applyFill="1" applyBorder="1" applyAlignment="1">
      <alignment horizontal="left" vertical="center"/>
    </xf>
    <xf numFmtId="0" fontId="79" fillId="0" borderId="0" xfId="1" applyFont="1" applyFill="1" applyBorder="1" applyAlignment="1">
      <alignment horizontal="center" vertical="center"/>
    </xf>
    <xf numFmtId="49" fontId="0" fillId="0" borderId="27" xfId="0" applyNumberFormat="1" applyFont="1" applyFill="1" applyBorder="1" applyAlignment="1">
      <alignment horizontal="left" vertical="center" wrapText="1" indent="1"/>
    </xf>
    <xf numFmtId="49" fontId="0" fillId="0" borderId="0" xfId="0" applyNumberFormat="1" applyFont="1" applyFill="1" applyBorder="1" applyAlignment="1">
      <alignment horizontal="left" wrapText="1" indent="1"/>
    </xf>
    <xf numFmtId="49" fontId="0" fillId="0" borderId="0" xfId="0" applyNumberFormat="1" applyFont="1" applyFill="1" applyBorder="1" applyAlignment="1">
      <alignment horizontal="left" vertical="center" wrapText="1" indent="1"/>
    </xf>
    <xf numFmtId="49" fontId="0" fillId="0" borderId="17" xfId="0" applyNumberFormat="1" applyFont="1" applyFill="1" applyBorder="1" applyAlignment="1">
      <alignment horizontal="left" vertical="center" wrapText="1" indent="1"/>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61" fillId="0" borderId="76" xfId="0" applyFont="1" applyBorder="1"/>
    <xf numFmtId="0" fontId="61" fillId="0" borderId="77" xfId="0" applyFont="1" applyBorder="1"/>
    <xf numFmtId="0" fontId="66" fillId="0" borderId="77" xfId="0" applyFont="1" applyBorder="1"/>
    <xf numFmtId="0" fontId="66" fillId="0" borderId="78" xfId="0" applyFont="1" applyBorder="1"/>
    <xf numFmtId="0" fontId="61" fillId="0" borderId="79" xfId="0" applyFont="1" applyBorder="1"/>
    <xf numFmtId="0" fontId="61" fillId="0" borderId="40" xfId="0" applyFont="1" applyBorder="1"/>
    <xf numFmtId="0" fontId="66" fillId="0" borderId="40" xfId="0" applyFont="1" applyBorder="1"/>
    <xf numFmtId="0" fontId="60" fillId="2" borderId="22" xfId="0" applyFont="1" applyFill="1" applyBorder="1"/>
    <xf numFmtId="2" fontId="66" fillId="0" borderId="72" xfId="0" applyNumberFormat="1" applyFont="1" applyBorder="1"/>
    <xf numFmtId="2" fontId="66" fillId="0" borderId="75" xfId="0" applyNumberFormat="1" applyFont="1" applyBorder="1"/>
    <xf numFmtId="2" fontId="3" fillId="0" borderId="71" xfId="0" applyNumberFormat="1" applyFont="1" applyBorder="1" applyAlignment="1" applyProtection="1">
      <alignment vertical="center"/>
      <protection locked="0"/>
    </xf>
    <xf numFmtId="2" fontId="3" fillId="0" borderId="41" xfId="0" applyNumberFormat="1" applyFont="1" applyBorder="1" applyAlignment="1" applyProtection="1">
      <alignment vertical="center"/>
      <protection locked="0"/>
    </xf>
    <xf numFmtId="2" fontId="81" fillId="0" borderId="71" xfId="0" applyNumberFormat="1" applyFont="1" applyBorder="1" applyAlignment="1" applyProtection="1">
      <alignment vertical="center"/>
      <protection locked="0"/>
    </xf>
    <xf numFmtId="2" fontId="81" fillId="0" borderId="41" xfId="0" applyNumberFormat="1" applyFont="1" applyBorder="1" applyAlignment="1" applyProtection="1">
      <alignment vertical="center"/>
      <protection locked="0"/>
    </xf>
    <xf numFmtId="2" fontId="81" fillId="0" borderId="73" xfId="0" applyNumberFormat="1" applyFont="1" applyBorder="1" applyAlignment="1" applyProtection="1">
      <alignment vertical="center"/>
      <protection locked="0"/>
    </xf>
    <xf numFmtId="2" fontId="81" fillId="0" borderId="74" xfId="0" applyNumberFormat="1" applyFont="1" applyBorder="1" applyAlignment="1" applyProtection="1">
      <alignment vertical="center"/>
      <protection locked="0"/>
    </xf>
    <xf numFmtId="4" fontId="59" fillId="0" borderId="0" xfId="0" applyNumberFormat="1" applyFont="1"/>
    <xf numFmtId="0" fontId="66" fillId="0" borderId="38" xfId="0" applyFont="1" applyFill="1" applyBorder="1"/>
    <xf numFmtId="0" fontId="65" fillId="0" borderId="38" xfId="0" applyFont="1" applyFill="1" applyBorder="1"/>
    <xf numFmtId="165" fontId="19" fillId="0" borderId="41" xfId="18" applyNumberFormat="1" applyFont="1" applyFill="1" applyBorder="1" applyAlignment="1">
      <alignment horizontal="center"/>
    </xf>
    <xf numFmtId="10" fontId="40" fillId="0" borderId="53" xfId="0" applyNumberFormat="1" applyFont="1" applyFill="1" applyBorder="1"/>
    <xf numFmtId="10" fontId="73" fillId="0" borderId="0" xfId="0" applyNumberFormat="1" applyFont="1"/>
    <xf numFmtId="2" fontId="47" fillId="0" borderId="0" xfId="0" applyNumberFormat="1" applyFont="1" applyAlignment="1">
      <alignment horizontal="center"/>
    </xf>
    <xf numFmtId="0" fontId="76" fillId="0" borderId="0" xfId="0" applyFont="1" applyFill="1" applyBorder="1" applyAlignment="1" applyProtection="1">
      <alignment horizontal="left" vertical="top" wrapText="1"/>
      <protection locked="0"/>
    </xf>
    <xf numFmtId="10" fontId="66" fillId="0" borderId="0" xfId="0" applyNumberFormat="1" applyFont="1"/>
    <xf numFmtId="0" fontId="76" fillId="0" borderId="0" xfId="0" applyFont="1" applyFill="1" applyBorder="1" applyAlignment="1" applyProtection="1">
      <alignment horizontal="left" wrapText="1"/>
      <protection locked="0"/>
    </xf>
    <xf numFmtId="10" fontId="59" fillId="0" borderId="0" xfId="0" applyNumberFormat="1" applyFont="1"/>
    <xf numFmtId="0" fontId="76" fillId="0" borderId="0" xfId="0" applyFont="1" applyFill="1" applyBorder="1" applyAlignment="1" applyProtection="1">
      <alignment horizontal="left" vertical="top" wrapText="1"/>
      <protection locked="0"/>
    </xf>
    <xf numFmtId="0" fontId="76" fillId="0" borderId="0" xfId="0" applyFont="1" applyFill="1" applyBorder="1" applyAlignment="1" applyProtection="1">
      <alignment horizontal="left" vertical="top" wrapText="1"/>
      <protection locked="0"/>
    </xf>
    <xf numFmtId="2" fontId="59" fillId="0" borderId="0" xfId="0" applyNumberFormat="1" applyFont="1"/>
    <xf numFmtId="2" fontId="66" fillId="0" borderId="71" xfId="0" applyNumberFormat="1" applyFont="1" applyFill="1" applyBorder="1"/>
    <xf numFmtId="0" fontId="73" fillId="7" borderId="0" xfId="0" applyFont="1" applyFill="1"/>
    <xf numFmtId="0" fontId="47" fillId="7" borderId="0" xfId="0" applyFont="1" applyFill="1"/>
    <xf numFmtId="0" fontId="73" fillId="7" borderId="0" xfId="0" applyFont="1" applyFill="1" applyAlignment="1">
      <alignment horizontal="center" vertical="center"/>
    </xf>
    <xf numFmtId="0" fontId="73" fillId="7" borderId="0" xfId="0" applyFont="1" applyFill="1" applyAlignment="1"/>
    <xf numFmtId="0" fontId="73" fillId="7" borderId="0" xfId="0" applyFont="1" applyFill="1" applyAlignment="1">
      <alignment horizontal="center"/>
    </xf>
    <xf numFmtId="0" fontId="73" fillId="7" borderId="0" xfId="0" applyFont="1" applyFill="1" applyAlignment="1">
      <alignment horizontal="left"/>
    </xf>
    <xf numFmtId="0" fontId="67" fillId="0" borderId="67" xfId="1" applyFont="1" applyFill="1" applyBorder="1" applyAlignment="1">
      <alignment horizontal="left" vertical="center"/>
    </xf>
    <xf numFmtId="14" fontId="23" fillId="0" borderId="38" xfId="0" applyNumberFormat="1" applyFont="1" applyBorder="1" applyAlignment="1">
      <alignment horizontal="left"/>
    </xf>
    <xf numFmtId="0" fontId="8" fillId="0" borderId="0" xfId="1" applyFont="1" applyFill="1" applyBorder="1" applyAlignment="1">
      <alignment horizontal="center" vertical="center"/>
    </xf>
    <xf numFmtId="0" fontId="12" fillId="0" borderId="0" xfId="1" applyFont="1" applyFill="1" applyBorder="1" applyAlignment="1">
      <alignment horizontal="justify" vertical="center" wrapText="1"/>
    </xf>
    <xf numFmtId="171" fontId="2" fillId="0" borderId="13" xfId="0" applyNumberFormat="1" applyFont="1" applyFill="1" applyBorder="1" applyAlignment="1">
      <alignment horizontal="center" vertical="center" wrapText="1"/>
    </xf>
    <xf numFmtId="171" fontId="2" fillId="0" borderId="14" xfId="0" applyNumberFormat="1" applyFont="1" applyFill="1" applyBorder="1" applyAlignment="1">
      <alignment horizontal="center" vertical="center" wrapText="1"/>
    </xf>
    <xf numFmtId="171"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0" fontId="2" fillId="0" borderId="29" xfId="0" applyNumberFormat="1" applyFont="1" applyFill="1" applyBorder="1" applyAlignment="1">
      <alignment horizontal="justify" vertical="center" wrapText="1"/>
    </xf>
    <xf numFmtId="0" fontId="2" fillId="0" borderId="30" xfId="0" applyNumberFormat="1" applyFont="1" applyFill="1" applyBorder="1" applyAlignment="1">
      <alignment horizontal="justify" vertical="center" wrapText="1"/>
    </xf>
    <xf numFmtId="0" fontId="2" fillId="0" borderId="31" xfId="0" applyNumberFormat="1" applyFont="1" applyFill="1" applyBorder="1" applyAlignment="1">
      <alignment horizontal="justify" vertical="center" wrapText="1"/>
    </xf>
    <xf numFmtId="0" fontId="0" fillId="6" borderId="3" xfId="0" applyNumberFormat="1" applyFont="1" applyFill="1" applyBorder="1" applyAlignment="1">
      <alignment horizontal="justify" vertical="center" wrapText="1"/>
    </xf>
    <xf numFmtId="0" fontId="0" fillId="6" borderId="4" xfId="0" applyNumberFormat="1" applyFont="1" applyFill="1" applyBorder="1" applyAlignment="1">
      <alignment horizontal="justify" vertical="center" wrapText="1"/>
    </xf>
    <xf numFmtId="0" fontId="0" fillId="6" borderId="1" xfId="0" applyNumberFormat="1" applyFont="1" applyFill="1" applyBorder="1" applyAlignment="1">
      <alignment horizontal="justify" vertical="center" wrapText="1"/>
    </xf>
    <xf numFmtId="0" fontId="0" fillId="6" borderId="12" xfId="0" applyNumberFormat="1" applyFont="1" applyFill="1" applyBorder="1" applyAlignment="1">
      <alignment horizontal="justify" vertical="center" wrapText="1"/>
    </xf>
    <xf numFmtId="49" fontId="0" fillId="0" borderId="22" xfId="0" applyNumberFormat="1" applyFont="1" applyFill="1" applyBorder="1" applyAlignment="1">
      <alignment horizontal="left" vertical="center" wrapText="1" indent="1"/>
    </xf>
    <xf numFmtId="49" fontId="0" fillId="0" borderId="23" xfId="0" applyNumberFormat="1" applyFont="1" applyFill="1" applyBorder="1" applyAlignment="1">
      <alignment horizontal="left" vertical="center" wrapText="1" indent="1"/>
    </xf>
    <xf numFmtId="49" fontId="0" fillId="6" borderId="27" xfId="0" applyNumberFormat="1" applyFont="1" applyFill="1" applyBorder="1" applyAlignment="1">
      <alignment horizontal="left" vertical="center" wrapText="1"/>
    </xf>
    <xf numFmtId="49" fontId="0" fillId="6" borderId="0" xfId="0" applyNumberFormat="1" applyFont="1" applyFill="1" applyBorder="1" applyAlignment="1">
      <alignment horizontal="left" vertical="center" wrapText="1"/>
    </xf>
    <xf numFmtId="49" fontId="0" fillId="6" borderId="17" xfId="0" applyNumberFormat="1" applyFont="1" applyFill="1" applyBorder="1" applyAlignment="1">
      <alignment horizontal="left" vertical="center" wrapText="1"/>
    </xf>
    <xf numFmtId="49" fontId="12" fillId="0" borderId="27" xfId="0" applyNumberFormat="1" applyFont="1" applyFill="1" applyBorder="1" applyAlignment="1">
      <alignment horizontal="left" vertical="center" wrapText="1" indent="1"/>
    </xf>
    <xf numFmtId="49" fontId="0" fillId="0" borderId="0" xfId="0" applyNumberFormat="1" applyFont="1" applyFill="1" applyBorder="1" applyAlignment="1">
      <alignment horizontal="left" vertical="center" wrapText="1" indent="1"/>
    </xf>
    <xf numFmtId="49" fontId="0" fillId="0" borderId="17" xfId="0" applyNumberFormat="1" applyFont="1" applyFill="1" applyBorder="1" applyAlignment="1">
      <alignment horizontal="left" vertical="center" wrapText="1" indent="1"/>
    </xf>
    <xf numFmtId="49" fontId="80" fillId="0" borderId="32" xfId="0" applyNumberFormat="1" applyFont="1" applyFill="1" applyBorder="1" applyAlignment="1">
      <alignment horizontal="justify" vertical="top" wrapText="1"/>
    </xf>
    <xf numFmtId="49" fontId="80" fillId="0" borderId="33" xfId="0" applyNumberFormat="1" applyFont="1" applyFill="1" applyBorder="1" applyAlignment="1">
      <alignment horizontal="justify" vertical="top" wrapText="1"/>
    </xf>
    <xf numFmtId="49" fontId="80" fillId="0" borderId="34" xfId="0" applyNumberFormat="1" applyFont="1" applyFill="1" applyBorder="1" applyAlignment="1">
      <alignment horizontal="justify" vertical="top" wrapText="1"/>
    </xf>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171" fontId="2" fillId="0" borderId="13" xfId="0" applyNumberFormat="1" applyFont="1" applyFill="1" applyBorder="1" applyAlignment="1">
      <alignment horizontal="left" vertical="center" wrapText="1"/>
    </xf>
    <xf numFmtId="171" fontId="2" fillId="0" borderId="14" xfId="0" applyNumberFormat="1" applyFont="1" applyFill="1" applyBorder="1" applyAlignment="1">
      <alignment horizontal="left" vertical="center" wrapText="1"/>
    </xf>
    <xf numFmtId="171" fontId="2" fillId="0" borderId="15"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27" xfId="0" applyNumberFormat="1" applyFont="1" applyFill="1" applyBorder="1" applyAlignment="1">
      <alignment horizontal="justify" vertical="center" wrapText="1"/>
    </xf>
    <xf numFmtId="0" fontId="2" fillId="0" borderId="0"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2" fillId="0" borderId="19" xfId="0" applyNumberFormat="1" applyFont="1" applyFill="1" applyBorder="1" applyAlignment="1">
      <alignment horizontal="justify" vertical="center" wrapText="1"/>
    </xf>
    <xf numFmtId="0" fontId="2" fillId="0" borderId="20" xfId="0" applyNumberFormat="1" applyFont="1" applyFill="1" applyBorder="1" applyAlignment="1">
      <alignment horizontal="justify" vertical="center" wrapText="1"/>
    </xf>
    <xf numFmtId="14" fontId="0" fillId="0" borderId="21" xfId="0" applyNumberFormat="1"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172" fontId="2" fillId="0" borderId="1" xfId="0" applyNumberFormat="1" applyFont="1" applyFill="1" applyBorder="1" applyAlignment="1">
      <alignment horizontal="justify" vertical="center" wrapText="1"/>
    </xf>
    <xf numFmtId="172" fontId="2" fillId="0" borderId="12" xfId="0" applyNumberFormat="1" applyFont="1" applyFill="1" applyBorder="1" applyAlignment="1">
      <alignment horizontal="justify" vertical="center" wrapText="1"/>
    </xf>
    <xf numFmtId="0" fontId="2" fillId="0" borderId="6" xfId="0" applyNumberFormat="1" applyFont="1" applyFill="1" applyBorder="1" applyAlignment="1">
      <alignment horizontal="justify" vertical="center" wrapText="1"/>
    </xf>
    <xf numFmtId="0" fontId="2" fillId="0" borderId="7" xfId="0" applyNumberFormat="1" applyFont="1" applyFill="1" applyBorder="1" applyAlignment="1">
      <alignment horizontal="justify" vertical="center" wrapText="1"/>
    </xf>
    <xf numFmtId="4"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justify" vertical="center" wrapText="1"/>
    </xf>
    <xf numFmtId="0" fontId="2" fillId="0" borderId="4" xfId="0" applyNumberFormat="1" applyFont="1" applyFill="1" applyBorder="1" applyAlignment="1">
      <alignment horizontal="justify" vertical="center" wrapText="1"/>
    </xf>
    <xf numFmtId="15" fontId="0" fillId="6" borderId="1" xfId="0" applyNumberFormat="1" applyFont="1" applyFill="1" applyBorder="1" applyAlignment="1">
      <alignment horizontal="justify" vertical="center" wrapText="1"/>
    </xf>
    <xf numFmtId="0" fontId="2" fillId="6" borderId="1" xfId="0" applyNumberFormat="1" applyFont="1" applyFill="1" applyBorder="1" applyAlignment="1">
      <alignment horizontal="justify" vertical="center" wrapText="1"/>
    </xf>
    <xf numFmtId="0" fontId="2" fillId="6" borderId="12" xfId="0" applyNumberFormat="1" applyFon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2" fontId="0" fillId="0" borderId="1" xfId="0" applyNumberFormat="1" applyFont="1" applyFill="1" applyBorder="1" applyAlignment="1">
      <alignment horizontal="justify" vertical="center" wrapText="1"/>
    </xf>
    <xf numFmtId="2" fontId="2" fillId="0" borderId="1" xfId="0" applyNumberFormat="1" applyFont="1" applyFill="1" applyBorder="1" applyAlignment="1">
      <alignment horizontal="justify" vertical="center" wrapText="1"/>
    </xf>
    <xf numFmtId="2" fontId="2" fillId="0" borderId="12" xfId="0" applyNumberFormat="1" applyFon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2" fillId="0" borderId="22" xfId="0" applyNumberFormat="1" applyFont="1" applyFill="1" applyBorder="1" applyAlignment="1">
      <alignment horizontal="justify" vertical="center" wrapText="1"/>
    </xf>
    <xf numFmtId="0" fontId="2" fillId="0" borderId="23" xfId="0" applyNumberFormat="1" applyFont="1" applyFill="1" applyBorder="1" applyAlignment="1">
      <alignment horizontal="justify" vertical="center" wrapText="1"/>
    </xf>
    <xf numFmtId="172" fontId="2" fillId="0" borderId="24" xfId="0" applyNumberFormat="1" applyFont="1" applyFill="1" applyBorder="1" applyAlignment="1">
      <alignment horizontal="justify" vertical="center" wrapText="1"/>
    </xf>
    <xf numFmtId="172" fontId="2" fillId="0" borderId="25" xfId="0" applyNumberFormat="1" applyFont="1" applyFill="1" applyBorder="1" applyAlignment="1">
      <alignment horizontal="justify" vertical="center" wrapText="1"/>
    </xf>
    <xf numFmtId="172" fontId="2" fillId="0" borderId="26" xfId="0" applyNumberFormat="1" applyFont="1" applyFill="1" applyBorder="1" applyAlignment="1">
      <alignment horizontal="justify" vertical="center" wrapText="1"/>
    </xf>
    <xf numFmtId="0" fontId="80" fillId="0" borderId="1" xfId="0" applyNumberFormat="1" applyFont="1" applyFill="1" applyBorder="1" applyAlignment="1">
      <alignment horizontal="justify" vertical="center" wrapText="1"/>
    </xf>
    <xf numFmtId="14" fontId="2" fillId="0" borderId="1" xfId="0" applyNumberFormat="1" applyFont="1" applyFill="1" applyBorder="1" applyAlignment="1">
      <alignment horizontal="justify" vertical="center" wrapText="1"/>
    </xf>
    <xf numFmtId="171" fontId="2" fillId="0" borderId="1" xfId="0" applyNumberFormat="1" applyFont="1" applyFill="1" applyBorder="1" applyAlignment="1">
      <alignment horizontal="justify" vertical="center" wrapText="1"/>
    </xf>
    <xf numFmtId="171" fontId="2" fillId="0" borderId="12" xfId="0" applyNumberFormat="1" applyFont="1" applyFill="1" applyBorder="1" applyAlignment="1">
      <alignment horizontal="justify" vertical="center" wrapText="1"/>
    </xf>
    <xf numFmtId="15" fontId="2" fillId="6" borderId="1"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0" fontId="2" fillId="0" borderId="15" xfId="0" applyNumberFormat="1" applyFont="1" applyFill="1" applyBorder="1" applyAlignment="1">
      <alignment horizontal="justify" vertical="center" wrapText="1"/>
    </xf>
    <xf numFmtId="4" fontId="12" fillId="0" borderId="1" xfId="0" applyNumberFormat="1" applyFont="1" applyFill="1" applyBorder="1" applyAlignment="1">
      <alignment horizontal="justify" vertical="center" wrapText="1"/>
    </xf>
    <xf numFmtId="4" fontId="12" fillId="0" borderId="12" xfId="0" applyNumberFormat="1" applyFont="1" applyFill="1" applyBorder="1" applyAlignment="1">
      <alignment horizontal="justify" vertical="center" wrapText="1"/>
    </xf>
    <xf numFmtId="0" fontId="11" fillId="5" borderId="0" xfId="0" applyFont="1" applyFill="1" applyAlignment="1">
      <alignment horizontal="center" vertical="center"/>
    </xf>
    <xf numFmtId="0" fontId="0" fillId="0" borderId="3" xfId="0" applyNumberFormat="1" applyFont="1" applyFill="1" applyBorder="1" applyAlignment="1">
      <alignment horizontal="justify" vertical="center" wrapText="1"/>
    </xf>
    <xf numFmtId="0" fontId="0" fillId="0" borderId="4" xfId="0" applyNumberFormat="1" applyFont="1" applyFill="1" applyBorder="1" applyAlignment="1">
      <alignment horizontal="justify" vertical="center" wrapText="1"/>
    </xf>
    <xf numFmtId="0" fontId="0" fillId="0" borderId="9" xfId="0" applyNumberFormat="1" applyFont="1" applyFill="1" applyBorder="1" applyAlignment="1">
      <alignment horizontal="justify" vertical="center" wrapText="1"/>
    </xf>
    <xf numFmtId="0" fontId="0" fillId="0" borderId="10" xfId="0" applyNumberFormat="1" applyFont="1" applyFill="1" applyBorder="1" applyAlignment="1">
      <alignment horizontal="justify" vertical="center" wrapText="1"/>
    </xf>
    <xf numFmtId="0" fontId="0" fillId="0" borderId="6" xfId="0" applyNumberFormat="1" applyFont="1" applyFill="1" applyBorder="1" applyAlignment="1">
      <alignment horizontal="justify" vertical="center" wrapText="1"/>
    </xf>
    <xf numFmtId="0" fontId="0" fillId="0" borderId="7" xfId="0" applyNumberFormat="1" applyFont="1" applyFill="1" applyBorder="1" applyAlignment="1">
      <alignment horizontal="justify" vertical="center" wrapText="1"/>
    </xf>
    <xf numFmtId="171" fontId="2" fillId="0" borderId="6" xfId="0" applyNumberFormat="1" applyFont="1" applyFill="1" applyBorder="1" applyAlignment="1">
      <alignment horizontal="justify" vertical="center" wrapText="1"/>
    </xf>
    <xf numFmtId="171" fontId="2" fillId="0" borderId="7" xfId="0" applyNumberFormat="1" applyFont="1" applyFill="1" applyBorder="1" applyAlignment="1">
      <alignment horizontal="justify" vertical="center" wrapText="1"/>
    </xf>
    <xf numFmtId="0" fontId="0" fillId="0" borderId="13" xfId="0" applyNumberFormat="1" applyFont="1" applyFill="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165" fontId="19" fillId="0" borderId="38" xfId="18" applyFont="1" applyBorder="1" applyAlignment="1">
      <alignment horizontal="center"/>
    </xf>
    <xf numFmtId="165" fontId="19" fillId="0" borderId="40" xfId="18" applyFont="1" applyBorder="1" applyAlignment="1">
      <alignment horizontal="center"/>
    </xf>
    <xf numFmtId="165" fontId="19" fillId="0" borderId="38" xfId="0" applyNumberFormat="1" applyFont="1" applyBorder="1" applyAlignment="1">
      <alignment horizontal="center"/>
    </xf>
    <xf numFmtId="165" fontId="19" fillId="0" borderId="40" xfId="0" applyNumberFormat="1" applyFont="1" applyBorder="1" applyAlignment="1">
      <alignment horizontal="center"/>
    </xf>
    <xf numFmtId="0" fontId="21" fillId="7" borderId="38"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40" xfId="0" applyFont="1" applyFill="1" applyBorder="1" applyAlignment="1">
      <alignment horizontal="center" vertical="center"/>
    </xf>
    <xf numFmtId="0" fontId="26" fillId="7" borderId="38" xfId="0" applyFont="1" applyFill="1" applyBorder="1" applyAlignment="1">
      <alignment horizontal="center" vertical="center"/>
    </xf>
    <xf numFmtId="0" fontId="26" fillId="7" borderId="40" xfId="0" applyFont="1" applyFill="1" applyBorder="1" applyAlignment="1">
      <alignment horizontal="center" vertical="center"/>
    </xf>
    <xf numFmtId="0" fontId="21" fillId="0" borderId="0" xfId="0" applyFont="1" applyBorder="1" applyAlignment="1">
      <alignment horizontal="left"/>
    </xf>
    <xf numFmtId="0" fontId="21" fillId="7" borderId="43" xfId="0" applyFont="1" applyFill="1" applyBorder="1" applyAlignment="1">
      <alignment horizontal="center" vertical="center"/>
    </xf>
    <xf numFmtId="0" fontId="21" fillId="7" borderId="44" xfId="0" applyFont="1" applyFill="1" applyBorder="1" applyAlignment="1">
      <alignment horizontal="center" vertical="center"/>
    </xf>
    <xf numFmtId="0" fontId="21" fillId="7" borderId="43" xfId="0" applyFont="1" applyFill="1" applyBorder="1" applyAlignment="1">
      <alignment horizontal="center" vertical="center" wrapText="1"/>
    </xf>
    <xf numFmtId="0" fontId="21" fillId="7" borderId="44" xfId="0" applyFont="1" applyFill="1" applyBorder="1" applyAlignment="1">
      <alignment horizontal="center" vertical="center" wrapText="1"/>
    </xf>
    <xf numFmtId="14" fontId="23" fillId="0" borderId="38" xfId="0" applyNumberFormat="1" applyFont="1" applyBorder="1" applyAlignment="1">
      <alignment horizontal="left"/>
    </xf>
    <xf numFmtId="14" fontId="23" fillId="0" borderId="40" xfId="0" applyNumberFormat="1" applyFont="1" applyBorder="1" applyAlignment="1">
      <alignment horizontal="left"/>
    </xf>
    <xf numFmtId="0" fontId="21" fillId="0" borderId="38" xfId="0" applyFont="1" applyBorder="1" applyAlignment="1">
      <alignment horizontal="left"/>
    </xf>
    <xf numFmtId="0" fontId="21" fillId="0" borderId="39" xfId="0" applyFont="1" applyBorder="1" applyAlignment="1">
      <alignment horizontal="left"/>
    </xf>
    <xf numFmtId="0" fontId="21" fillId="0" borderId="40" xfId="0" applyFont="1" applyBorder="1" applyAlignment="1">
      <alignment horizontal="left"/>
    </xf>
    <xf numFmtId="0" fontId="23" fillId="0" borderId="0" xfId="0" applyFont="1" applyBorder="1" applyAlignment="1">
      <alignment horizontal="center"/>
    </xf>
    <xf numFmtId="14" fontId="19" fillId="0" borderId="39" xfId="0" applyNumberFormat="1" applyFont="1" applyBorder="1" applyAlignment="1">
      <alignment horizontal="left"/>
    </xf>
    <xf numFmtId="0" fontId="19" fillId="0" borderId="39" xfId="0" applyFont="1" applyBorder="1" applyAlignment="1">
      <alignment horizontal="left"/>
    </xf>
    <xf numFmtId="0" fontId="19" fillId="0" borderId="40" xfId="0" applyFont="1" applyBorder="1" applyAlignment="1">
      <alignment horizontal="left"/>
    </xf>
    <xf numFmtId="0" fontId="15" fillId="7" borderId="0" xfId="0" applyFont="1" applyFill="1" applyAlignment="1">
      <alignment horizontal="center"/>
    </xf>
    <xf numFmtId="0" fontId="15" fillId="0" borderId="0" xfId="0" applyFont="1" applyFill="1" applyAlignment="1">
      <alignment horizontal="center"/>
    </xf>
    <xf numFmtId="0" fontId="16" fillId="0" borderId="0" xfId="0" applyFont="1" applyAlignment="1">
      <alignment horizontal="left" wrapText="1"/>
    </xf>
    <xf numFmtId="0" fontId="23" fillId="0" borderId="38" xfId="0" applyFont="1" applyFill="1" applyBorder="1" applyAlignment="1">
      <alignment horizontal="left"/>
    </xf>
    <xf numFmtId="0" fontId="23" fillId="0" borderId="40" xfId="0" applyFont="1" applyFill="1" applyBorder="1" applyAlignment="1">
      <alignment horizontal="left"/>
    </xf>
    <xf numFmtId="0" fontId="34" fillId="4" borderId="0" xfId="0" applyFont="1" applyFill="1" applyAlignment="1">
      <alignment horizontal="center"/>
    </xf>
    <xf numFmtId="0" fontId="35" fillId="4" borderId="0" xfId="0" applyFont="1" applyFill="1" applyAlignment="1">
      <alignment horizontal="justify" vertical="center" wrapText="1"/>
    </xf>
    <xf numFmtId="0" fontId="36" fillId="4" borderId="0" xfId="0" applyFont="1" applyFill="1" applyAlignment="1">
      <alignment horizontal="left" vertical="center" wrapText="1"/>
    </xf>
    <xf numFmtId="0" fontId="37" fillId="2" borderId="48" xfId="0" applyFont="1" applyFill="1" applyBorder="1" applyAlignment="1">
      <alignment horizontal="center" vertical="center"/>
    </xf>
    <xf numFmtId="0" fontId="37" fillId="2" borderId="49" xfId="0" applyFont="1" applyFill="1" applyBorder="1" applyAlignment="1">
      <alignment horizontal="center" vertical="center"/>
    </xf>
    <xf numFmtId="4" fontId="48" fillId="13" borderId="1" xfId="0" applyNumberFormat="1" applyFont="1" applyFill="1" applyBorder="1" applyAlignment="1">
      <alignment horizontal="center"/>
    </xf>
    <xf numFmtId="176" fontId="50" fillId="11" borderId="13" xfId="0" applyNumberFormat="1" applyFont="1" applyFill="1" applyBorder="1" applyAlignment="1">
      <alignment horizontal="center"/>
    </xf>
    <xf numFmtId="176" fontId="50" fillId="11" borderId="58" xfId="0" applyNumberFormat="1" applyFont="1" applyFill="1" applyBorder="1" applyAlignment="1">
      <alignment horizontal="center"/>
    </xf>
    <xf numFmtId="0" fontId="48" fillId="13" borderId="22" xfId="0" applyFont="1" applyFill="1" applyBorder="1" applyAlignment="1">
      <alignment horizontal="center"/>
    </xf>
    <xf numFmtId="0" fontId="48" fillId="13" borderId="9" xfId="0" applyFont="1" applyFill="1" applyBorder="1" applyAlignment="1">
      <alignment horizontal="center"/>
    </xf>
    <xf numFmtId="4" fontId="44" fillId="0" borderId="1" xfId="0" applyNumberFormat="1" applyFont="1" applyFill="1" applyBorder="1" applyAlignment="1">
      <alignment horizontal="center"/>
    </xf>
    <xf numFmtId="0" fontId="48" fillId="12" borderId="13" xfId="0" applyFont="1" applyFill="1" applyBorder="1" applyAlignment="1">
      <alignment horizontal="center"/>
    </xf>
    <xf numFmtId="0" fontId="48" fillId="12" borderId="58" xfId="0" applyFont="1" applyFill="1" applyBorder="1" applyAlignment="1">
      <alignment horizontal="center"/>
    </xf>
    <xf numFmtId="176" fontId="50" fillId="11" borderId="24" xfId="0" applyNumberFormat="1" applyFont="1" applyFill="1" applyBorder="1" applyAlignment="1">
      <alignment horizontal="center"/>
    </xf>
    <xf numFmtId="176" fontId="50" fillId="11" borderId="60" xfId="0" applyNumberFormat="1" applyFont="1" applyFill="1" applyBorder="1" applyAlignment="1">
      <alignment horizontal="center"/>
    </xf>
    <xf numFmtId="4" fontId="50" fillId="11" borderId="24" xfId="0" applyNumberFormat="1" applyFont="1" applyFill="1" applyBorder="1" applyAlignment="1">
      <alignment horizontal="center"/>
    </xf>
    <xf numFmtId="4" fontId="50" fillId="11" borderId="60" xfId="0" applyNumberFormat="1" applyFont="1" applyFill="1" applyBorder="1" applyAlignment="1">
      <alignment horizontal="center"/>
    </xf>
    <xf numFmtId="176" fontId="50" fillId="11" borderId="61" xfId="0" applyNumberFormat="1" applyFont="1" applyFill="1" applyBorder="1" applyAlignment="1">
      <alignment horizontal="center"/>
    </xf>
    <xf numFmtId="176" fontId="50" fillId="11" borderId="21" xfId="0" applyNumberFormat="1" applyFont="1" applyFill="1" applyBorder="1" applyAlignment="1">
      <alignment horizontal="center"/>
    </xf>
    <xf numFmtId="0" fontId="50" fillId="2" borderId="1" xfId="0" applyFont="1" applyFill="1" applyBorder="1" applyAlignment="1">
      <alignment horizontal="center"/>
    </xf>
    <xf numFmtId="0" fontId="45" fillId="0" borderId="0" xfId="0" applyFont="1" applyFill="1" applyAlignment="1">
      <alignment horizontal="center"/>
    </xf>
    <xf numFmtId="0" fontId="46" fillId="0" borderId="0" xfId="0" applyFont="1" applyFill="1" applyAlignment="1">
      <alignment horizontal="center" vertical="center"/>
    </xf>
    <xf numFmtId="0" fontId="47" fillId="0" borderId="0" xfId="0" applyFont="1" applyFill="1" applyAlignment="1">
      <alignment horizontal="center"/>
    </xf>
    <xf numFmtId="0" fontId="49" fillId="0" borderId="0" xfId="0" applyFont="1" applyFill="1" applyAlignment="1">
      <alignment horizontal="center" vertical="center" wrapText="1"/>
    </xf>
    <xf numFmtId="0" fontId="48" fillId="11" borderId="13" xfId="0" applyFont="1" applyFill="1" applyBorder="1" applyAlignment="1">
      <alignment horizontal="center"/>
    </xf>
    <xf numFmtId="0" fontId="48" fillId="11" borderId="14" xfId="0" applyFont="1" applyFill="1" applyBorder="1" applyAlignment="1">
      <alignment horizontal="center"/>
    </xf>
    <xf numFmtId="0" fontId="48" fillId="11" borderId="58" xfId="0" applyFont="1" applyFill="1" applyBorder="1" applyAlignment="1">
      <alignment horizontal="center"/>
    </xf>
    <xf numFmtId="0" fontId="60" fillId="2" borderId="1" xfId="0" applyFont="1" applyFill="1" applyBorder="1" applyAlignment="1">
      <alignment horizontal="center"/>
    </xf>
    <xf numFmtId="0" fontId="60" fillId="2" borderId="13" xfId="0" applyFont="1" applyFill="1" applyBorder="1" applyAlignment="1">
      <alignment horizontal="center"/>
    </xf>
    <xf numFmtId="0" fontId="60" fillId="2" borderId="1" xfId="0" applyFont="1" applyFill="1" applyBorder="1" applyAlignment="1">
      <alignment horizontal="center" vertical="center"/>
    </xf>
    <xf numFmtId="0" fontId="63" fillId="0" borderId="63" xfId="0" applyFont="1" applyBorder="1" applyAlignment="1">
      <alignment horizontal="center" vertical="center"/>
    </xf>
    <xf numFmtId="0" fontId="63" fillId="0" borderId="64" xfId="0" applyFont="1" applyBorder="1" applyAlignment="1">
      <alignment horizontal="center" vertical="center"/>
    </xf>
    <xf numFmtId="0" fontId="63" fillId="0" borderId="65" xfId="0" applyFont="1" applyBorder="1" applyAlignment="1">
      <alignment horizontal="center" vertical="center"/>
    </xf>
    <xf numFmtId="0" fontId="63" fillId="0" borderId="50" xfId="0" applyFont="1" applyBorder="1" applyAlignment="1">
      <alignment horizontal="center" vertical="center"/>
    </xf>
    <xf numFmtId="0" fontId="63" fillId="0" borderId="0" xfId="0" applyFont="1" applyBorder="1" applyAlignment="1">
      <alignment horizontal="center" vertical="center"/>
    </xf>
    <xf numFmtId="0" fontId="63" fillId="0" borderId="17" xfId="0" applyFont="1" applyBorder="1" applyAlignment="1">
      <alignment horizontal="center" vertical="center"/>
    </xf>
    <xf numFmtId="0" fontId="63" fillId="0" borderId="66" xfId="0" applyFont="1" applyBorder="1" applyAlignment="1">
      <alignment horizontal="center" vertical="center"/>
    </xf>
    <xf numFmtId="0" fontId="63" fillId="0" borderId="30" xfId="0" applyFont="1" applyBorder="1" applyAlignment="1">
      <alignment horizontal="center" vertical="center"/>
    </xf>
    <xf numFmtId="0" fontId="63" fillId="0" borderId="31" xfId="0" applyFont="1" applyBorder="1" applyAlignment="1">
      <alignment horizontal="center" vertical="center"/>
    </xf>
    <xf numFmtId="0" fontId="60" fillId="2" borderId="13" xfId="0" applyFont="1" applyFill="1" applyBorder="1" applyAlignment="1">
      <alignment horizontal="center" vertical="center"/>
    </xf>
    <xf numFmtId="0" fontId="60" fillId="2" borderId="58" xfId="0" applyFont="1" applyFill="1" applyBorder="1" applyAlignment="1">
      <alignment horizontal="center"/>
    </xf>
    <xf numFmtId="0" fontId="59" fillId="0" borderId="0" xfId="0" applyFont="1" applyBorder="1" applyAlignment="1">
      <alignment horizontal="center" vertical="center" wrapText="1"/>
    </xf>
    <xf numFmtId="0" fontId="73" fillId="0" borderId="0" xfId="0" applyFont="1" applyAlignment="1">
      <alignment horizontal="left" vertical="top" wrapText="1"/>
    </xf>
    <xf numFmtId="0" fontId="73" fillId="0" borderId="0" xfId="0" applyFont="1" applyAlignment="1">
      <alignment horizontal="justify" vertical="top" wrapText="1"/>
    </xf>
    <xf numFmtId="180" fontId="73" fillId="0" borderId="0" xfId="0" applyNumberFormat="1" applyFont="1" applyFill="1" applyAlignment="1">
      <alignment horizontal="left" vertical="center" wrapText="1"/>
    </xf>
    <xf numFmtId="0" fontId="73" fillId="0" borderId="0" xfId="0" applyFont="1" applyFill="1" applyAlignment="1">
      <alignment horizontal="left" vertical="center" wrapText="1"/>
    </xf>
    <xf numFmtId="181" fontId="73" fillId="0" borderId="0" xfId="0" quotePrefix="1" applyNumberFormat="1" applyFont="1" applyFill="1" applyAlignment="1">
      <alignment horizontal="left" vertical="center" wrapText="1"/>
    </xf>
    <xf numFmtId="181" fontId="73" fillId="0" borderId="0" xfId="0" applyNumberFormat="1" applyFont="1" applyFill="1" applyAlignment="1">
      <alignment horizontal="left" vertical="center" wrapText="1"/>
    </xf>
    <xf numFmtId="171" fontId="73" fillId="0" borderId="0" xfId="0" applyNumberFormat="1" applyFont="1" applyAlignment="1">
      <alignment horizontal="left"/>
    </xf>
    <xf numFmtId="0" fontId="73" fillId="0" borderId="0" xfId="0" applyFont="1" applyAlignment="1">
      <alignment horizontal="center"/>
    </xf>
    <xf numFmtId="4" fontId="47" fillId="0" borderId="0" xfId="0" applyNumberFormat="1" applyFont="1" applyAlignment="1">
      <alignment horizontal="left"/>
    </xf>
    <xf numFmtId="4" fontId="73" fillId="0" borderId="0" xfId="0" applyNumberFormat="1" applyFont="1" applyAlignment="1">
      <alignment horizontal="left"/>
    </xf>
    <xf numFmtId="10" fontId="47" fillId="0" borderId="0" xfId="0" applyNumberFormat="1" applyFont="1" applyAlignment="1">
      <alignment horizontal="left"/>
    </xf>
    <xf numFmtId="0" fontId="73" fillId="0" borderId="0" xfId="0" applyFont="1" applyFill="1" applyAlignment="1">
      <alignment horizontal="left" vertical="top" wrapText="1"/>
    </xf>
    <xf numFmtId="10" fontId="73" fillId="0" borderId="13" xfId="0" applyNumberFormat="1" applyFont="1" applyFill="1" applyBorder="1" applyAlignment="1">
      <alignment horizontal="center"/>
    </xf>
    <xf numFmtId="10" fontId="73" fillId="0" borderId="14" xfId="0" applyNumberFormat="1" applyFont="1" applyFill="1" applyBorder="1" applyAlignment="1">
      <alignment horizontal="center"/>
    </xf>
    <xf numFmtId="10" fontId="73" fillId="0" borderId="58" xfId="0" applyNumberFormat="1" applyFont="1" applyFill="1" applyBorder="1" applyAlignment="1">
      <alignment horizontal="center"/>
    </xf>
    <xf numFmtId="10" fontId="47" fillId="0" borderId="13" xfId="0" applyNumberFormat="1" applyFont="1" applyFill="1" applyBorder="1" applyAlignment="1">
      <alignment horizontal="center"/>
    </xf>
    <xf numFmtId="10" fontId="47" fillId="0" borderId="58" xfId="0" applyNumberFormat="1" applyFont="1" applyFill="1" applyBorder="1" applyAlignment="1">
      <alignment horizontal="center"/>
    </xf>
    <xf numFmtId="10" fontId="73" fillId="0" borderId="13" xfId="0" applyNumberFormat="1" applyFont="1" applyBorder="1" applyAlignment="1">
      <alignment horizontal="center"/>
    </xf>
    <xf numFmtId="10" fontId="73" fillId="0" borderId="58" xfId="0" applyNumberFormat="1" applyFont="1" applyBorder="1" applyAlignment="1">
      <alignment horizontal="center"/>
    </xf>
    <xf numFmtId="10" fontId="47" fillId="0" borderId="13" xfId="0" applyNumberFormat="1" applyFont="1" applyBorder="1" applyAlignment="1">
      <alignment horizontal="center"/>
    </xf>
    <xf numFmtId="10" fontId="47" fillId="0" borderId="58" xfId="0" applyNumberFormat="1" applyFont="1" applyBorder="1" applyAlignment="1">
      <alignment horizontal="center"/>
    </xf>
    <xf numFmtId="0" fontId="37" fillId="0" borderId="0" xfId="0" applyFont="1" applyAlignment="1">
      <alignment horizontal="center" vertical="center" wrapText="1"/>
    </xf>
    <xf numFmtId="0" fontId="45" fillId="0" borderId="0" xfId="0" applyFont="1" applyAlignment="1">
      <alignment horizontal="center" vertical="center"/>
    </xf>
    <xf numFmtId="182" fontId="73" fillId="0" borderId="0" xfId="0" applyNumberFormat="1" applyFont="1" applyAlignment="1">
      <alignment horizontal="center"/>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58" xfId="0" applyFont="1" applyFill="1" applyBorder="1" applyAlignment="1">
      <alignment horizontal="center" vertical="center"/>
    </xf>
    <xf numFmtId="0" fontId="76" fillId="0" borderId="0" xfId="0" applyFont="1" applyFill="1" applyBorder="1" applyAlignment="1" applyProtection="1">
      <alignment horizontal="left" vertical="top" wrapText="1"/>
      <protection locked="0"/>
    </xf>
    <xf numFmtId="0" fontId="73" fillId="0" borderId="0" xfId="0" applyFont="1" applyAlignment="1">
      <alignment horizontal="left" vertical="center" wrapText="1"/>
    </xf>
    <xf numFmtId="0" fontId="73" fillId="0" borderId="0" xfId="0" applyFont="1" applyAlignment="1">
      <alignment horizontal="left" vertical="center"/>
    </xf>
    <xf numFmtId="0" fontId="82" fillId="0" borderId="0" xfId="0" applyFont="1" applyFill="1" applyBorder="1" applyAlignment="1" applyProtection="1">
      <alignment horizontal="left" vertical="center" wrapText="1"/>
      <protection locked="0"/>
    </xf>
    <xf numFmtId="0" fontId="23" fillId="0" borderId="40" xfId="0" applyFont="1" applyBorder="1" applyAlignment="1">
      <alignment horizontal="left"/>
    </xf>
  </cellXfs>
  <cellStyles count="20">
    <cellStyle name="Date" xfId="3"/>
    <cellStyle name="Euro" xfId="8"/>
    <cellStyle name="Fixed" xfId="4"/>
    <cellStyle name="HEADING1" xfId="5"/>
    <cellStyle name="HEADING2" xfId="6"/>
    <cellStyle name="Millares 2" xfId="9"/>
    <cellStyle name="Millares 3" xfId="18"/>
    <cellStyle name="Moneda 2" xfId="19"/>
    <cellStyle name="Normal" xfId="0" builtinId="0"/>
    <cellStyle name="Normal 2" xfId="7"/>
    <cellStyle name="Normal 2 2" xfId="10"/>
    <cellStyle name="Normal 2 2 2" xfId="15"/>
    <cellStyle name="Normal 2 3" xfId="12"/>
    <cellStyle name="Normal 3" xfId="13"/>
    <cellStyle name="Normal 3 2" xfId="16"/>
    <cellStyle name="Normal 3 2 2" xfId="17"/>
    <cellStyle name="Normal 4" xfId="1"/>
    <cellStyle name="Porcentaje 2" xfId="14"/>
    <cellStyle name="Porcentaje 3" xfId="2"/>
    <cellStyle name="Porcentual 2" xfId="11"/>
  </cellStyles>
  <dxfs count="5">
    <dxf>
      <font>
        <b/>
        <i/>
        <strike val="0"/>
        <color rgb="FFFF0000"/>
      </font>
    </dxf>
    <dxf>
      <font>
        <b/>
        <i/>
        <strike val="0"/>
        <color rgb="FFFF0000"/>
      </font>
    </dxf>
    <dxf>
      <font>
        <b/>
        <i/>
        <strike val="0"/>
        <color rgb="FFFF0000"/>
      </font>
    </dxf>
    <dxf>
      <font>
        <b/>
        <i/>
        <strike val="0"/>
        <color rgb="FFFF0000"/>
      </font>
    </dxf>
    <dxf>
      <font>
        <b/>
        <i/>
        <strike val="0"/>
        <color rgb="FFFF0000"/>
      </font>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1312334</xdr:colOff>
      <xdr:row>54</xdr:row>
      <xdr:rowOff>52917</xdr:rowOff>
    </xdr:from>
    <xdr:to>
      <xdr:col>9</xdr:col>
      <xdr:colOff>119330</xdr:colOff>
      <xdr:row>97</xdr:row>
      <xdr:rowOff>21167</xdr:rowOff>
    </xdr:to>
    <xdr:pic>
      <xdr:nvPicPr>
        <xdr:cNvPr id="3" name="2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84"/>
        <a:stretch/>
      </xdr:blipFill>
      <xdr:spPr bwMode="auto">
        <a:xfrm>
          <a:off x="1375834" y="16446500"/>
          <a:ext cx="5527413" cy="815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1280584</xdr:colOff>
      <xdr:row>97</xdr:row>
      <xdr:rowOff>127001</xdr:rowOff>
    </xdr:from>
    <xdr:to>
      <xdr:col>9</xdr:col>
      <xdr:colOff>100228</xdr:colOff>
      <xdr:row>110</xdr:row>
      <xdr:rowOff>57151</xdr:rowOff>
    </xdr:to>
    <xdr:pic>
      <xdr:nvPicPr>
        <xdr:cNvPr id="4" name="3 Imagen"/>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827"/>
        <a:stretch/>
      </xdr:blipFill>
      <xdr:spPr bwMode="auto">
        <a:xfrm>
          <a:off x="1344084" y="24712084"/>
          <a:ext cx="5540061" cy="240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lorizaci&#243;n%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Valorizaci&#243;n%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GEN"/>
      <sheetName val="FICHA TECNICA"/>
      <sheetName val="AMORT. ADEL DIR"/>
      <sheetName val="RESUM VAL 01"/>
      <sheetName val="R.PAGOS AL CONTR - 01"/>
      <sheetName val="METRADO-01"/>
      <sheetName val="MET-MovTierra-01"/>
      <sheetName val="VAL-01"/>
      <sheetName val="INF VAL 01"/>
      <sheetName val="MET-MovTierra-TOTAL"/>
      <sheetName val="RESUM VAL 02"/>
      <sheetName val="R.PAGOS AL CONTR - 02"/>
      <sheetName val="METRADO-02"/>
      <sheetName val="MET-MovTierra-02"/>
      <sheetName val="VAL-02"/>
      <sheetName val="INF VAL 02"/>
      <sheetName val="RESUM VAL 03"/>
      <sheetName val="R.PAGOS AL CONTR - 03"/>
      <sheetName val="METRADO-03"/>
      <sheetName val="MET-MovTierra-03"/>
      <sheetName val="VAL-03"/>
      <sheetName val="INF VAL 03"/>
      <sheetName val="RESUM VAL "/>
      <sheetName val="R.PAGOS AL CONTR "/>
      <sheetName val="VAL 01"/>
      <sheetName val="MEMORIA"/>
      <sheetName val="INF_GENERAL"/>
    </sheetNames>
    <sheetDataSet>
      <sheetData sheetId="0" refreshError="1">
        <row r="4">
          <cell r="E4" t="str">
            <v>GERENCIA SUB REGIONAL CHOTA</v>
          </cell>
        </row>
        <row r="7">
          <cell r="E7" t="str">
            <v>CAJAMARCA</v>
          </cell>
        </row>
        <row r="8">
          <cell r="E8" t="str">
            <v>CHOTA</v>
          </cell>
        </row>
        <row r="9">
          <cell r="E9" t="str">
            <v>CHOTA</v>
          </cell>
        </row>
        <row r="10">
          <cell r="E10" t="str">
            <v>CHOTA</v>
          </cell>
        </row>
        <row r="11">
          <cell r="E11" t="str">
            <v>NANPERU SRL</v>
          </cell>
          <cell r="F11" t="str">
            <v>RUC. N° 20487358194</v>
          </cell>
        </row>
        <row r="16">
          <cell r="E16" t="str">
            <v>POR CONTRATA</v>
          </cell>
        </row>
        <row r="17">
          <cell r="E17" t="str">
            <v>SUMA ALZADA</v>
          </cell>
        </row>
        <row r="23">
          <cell r="E23">
            <v>45</v>
          </cell>
        </row>
        <row r="26">
          <cell r="E26">
            <v>44203</v>
          </cell>
        </row>
        <row r="29">
          <cell r="E29">
            <v>0</v>
          </cell>
        </row>
        <row r="30">
          <cell r="E3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0">
          <cell r="H40">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GEN"/>
      <sheetName val="FICHA TECNICA"/>
      <sheetName val="AMORT. ADEL DIR"/>
      <sheetName val="RESUM VAL 01"/>
      <sheetName val="R.PAGOS AL CONTR - 01"/>
      <sheetName val="METRADO-01"/>
      <sheetName val="MET-MovTierra-01"/>
      <sheetName val="VAL-01"/>
      <sheetName val="INF VAL 01"/>
      <sheetName val="MET-MovTierra-TOTAL"/>
      <sheetName val="RESUM VAL 02"/>
      <sheetName val="R.PAGOS AL CONTR - 02"/>
      <sheetName val="METRADO-02"/>
      <sheetName val="MET-MovTierra-02"/>
      <sheetName val="VAL-02"/>
      <sheetName val="INF VAL 02"/>
      <sheetName val="RESUM VAL 03"/>
      <sheetName val="R.PAGOS AL CONTR - 03"/>
      <sheetName val="METRADO-03"/>
      <sheetName val="MET-MovTierra-03"/>
      <sheetName val="VAL-03"/>
      <sheetName val="INF VAL 03"/>
      <sheetName val="RESUM VAL "/>
      <sheetName val="R.PAGOS AL CONTR "/>
      <sheetName val="VAL 01"/>
      <sheetName val="MEMORIA"/>
      <sheetName val="INF_GENERAL"/>
    </sheetNames>
    <sheetDataSet>
      <sheetData sheetId="0">
        <row r="7">
          <cell r="E7" t="str">
            <v>CAJAMARCA</v>
          </cell>
        </row>
        <row r="8">
          <cell r="E8" t="str">
            <v>CHOTA</v>
          </cell>
        </row>
        <row r="21">
          <cell r="F21" t="str">
            <v>( incl. I.G.V.)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S6" t="str">
            <v>45 DÍAS CALENDARIOS</v>
          </cell>
        </row>
      </sheetData>
      <sheetData sheetId="15"/>
      <sheetData sheetId="16"/>
      <sheetData sheetId="17"/>
      <sheetData sheetId="18"/>
      <sheetData sheetId="19"/>
      <sheetData sheetId="20"/>
      <sheetData sheetId="21"/>
      <sheetData sheetId="22"/>
      <sheetData sheetId="23"/>
      <sheetData sheetId="24">
        <row r="6">
          <cell r="S6" t="str">
            <v>45 DÍAS CALENDARIOS</v>
          </cell>
        </row>
      </sheetData>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topLeftCell="A31" zoomScaleNormal="100" zoomScaleSheetLayoutView="100" workbookViewId="0">
      <selection activeCell="G4" sqref="G4"/>
    </sheetView>
  </sheetViews>
  <sheetFormatPr baseColWidth="10" defaultRowHeight="15" x14ac:dyDescent="0.25"/>
  <cols>
    <col min="1" max="1" width="35.85546875" customWidth="1"/>
    <col min="2" max="2" width="2.7109375" customWidth="1"/>
    <col min="3" max="3" width="38.28515625" customWidth="1"/>
    <col min="4" max="4" width="20.28515625" customWidth="1"/>
  </cols>
  <sheetData>
    <row r="1" spans="1:5" x14ac:dyDescent="0.25">
      <c r="A1" s="474" t="s">
        <v>0</v>
      </c>
      <c r="B1" s="474"/>
      <c r="C1" s="474"/>
      <c r="D1" s="474"/>
      <c r="E1" s="1"/>
    </row>
    <row r="2" spans="1:5" s="413" customFormat="1" ht="30" customHeight="1" x14ac:dyDescent="0.2">
      <c r="A2" s="408" t="s">
        <v>1</v>
      </c>
      <c r="B2" s="409" t="s">
        <v>2</v>
      </c>
      <c r="C2" s="417" t="s">
        <v>3</v>
      </c>
      <c r="D2" s="408"/>
      <c r="E2" s="412"/>
    </row>
    <row r="3" spans="1:5" s="413" customFormat="1" ht="63.75" customHeight="1" x14ac:dyDescent="0.2">
      <c r="A3" s="408" t="s">
        <v>4</v>
      </c>
      <c r="B3" s="409" t="s">
        <v>2</v>
      </c>
      <c r="C3" s="475" t="s">
        <v>451</v>
      </c>
      <c r="D3" s="475"/>
      <c r="E3" s="412"/>
    </row>
    <row r="4" spans="1:5" s="413" customFormat="1" ht="21.75" customHeight="1" x14ac:dyDescent="0.2">
      <c r="A4" s="408" t="s">
        <v>5</v>
      </c>
      <c r="B4" s="409" t="s">
        <v>2</v>
      </c>
      <c r="C4" s="410" t="s">
        <v>452</v>
      </c>
      <c r="D4" s="411"/>
      <c r="E4" s="412"/>
    </row>
    <row r="5" spans="1:5" s="413" customFormat="1" ht="27" customHeight="1" x14ac:dyDescent="0.2">
      <c r="A5" s="408" t="s">
        <v>6</v>
      </c>
      <c r="B5" s="409" t="s">
        <v>2</v>
      </c>
      <c r="C5" s="414" t="s">
        <v>7</v>
      </c>
      <c r="D5" s="411"/>
      <c r="E5" s="412"/>
    </row>
    <row r="6" spans="1:5" s="413" customFormat="1" ht="26.25" customHeight="1" x14ac:dyDescent="0.2">
      <c r="A6" s="408" t="s">
        <v>8</v>
      </c>
      <c r="B6" s="409" t="s">
        <v>2</v>
      </c>
      <c r="C6" s="415" t="s">
        <v>9</v>
      </c>
      <c r="D6" s="416"/>
      <c r="E6" s="412"/>
    </row>
    <row r="7" spans="1:5" s="413" customFormat="1" ht="26.25" customHeight="1" x14ac:dyDescent="0.2">
      <c r="A7" s="408" t="s">
        <v>10</v>
      </c>
      <c r="B7" s="409" t="s">
        <v>2</v>
      </c>
      <c r="C7" s="415" t="s">
        <v>453</v>
      </c>
      <c r="D7" s="416"/>
      <c r="E7" s="412"/>
    </row>
    <row r="8" spans="1:5" s="413" customFormat="1" ht="30" customHeight="1" x14ac:dyDescent="0.2">
      <c r="A8" s="408" t="s">
        <v>11</v>
      </c>
      <c r="B8" s="409" t="s">
        <v>2</v>
      </c>
      <c r="C8" s="410" t="s">
        <v>454</v>
      </c>
      <c r="D8" s="416"/>
      <c r="E8" s="412"/>
    </row>
    <row r="9" spans="1:5" s="413" customFormat="1" ht="30" customHeight="1" x14ac:dyDescent="0.2">
      <c r="A9" s="408" t="s">
        <v>12</v>
      </c>
      <c r="B9" s="409" t="s">
        <v>2</v>
      </c>
      <c r="C9" s="415" t="s">
        <v>13</v>
      </c>
      <c r="D9" s="417" t="s">
        <v>202</v>
      </c>
      <c r="E9" s="412"/>
    </row>
    <row r="10" spans="1:5" s="413" customFormat="1" ht="30" customHeight="1" x14ac:dyDescent="0.2">
      <c r="A10" s="408" t="s">
        <v>14</v>
      </c>
      <c r="B10" s="409" t="s">
        <v>2</v>
      </c>
      <c r="C10" s="418" t="s">
        <v>449</v>
      </c>
      <c r="D10" s="417" t="s">
        <v>450</v>
      </c>
      <c r="E10" s="412"/>
    </row>
    <row r="11" spans="1:5" s="413" customFormat="1" ht="30" customHeight="1" x14ac:dyDescent="0.2">
      <c r="A11" s="408" t="s">
        <v>15</v>
      </c>
      <c r="B11" s="409" t="s">
        <v>2</v>
      </c>
      <c r="C11" s="418" t="s">
        <v>448</v>
      </c>
      <c r="D11" s="417" t="s">
        <v>16</v>
      </c>
      <c r="E11" s="419"/>
    </row>
    <row r="12" spans="1:5" s="413" customFormat="1" ht="30" customHeight="1" x14ac:dyDescent="0.2">
      <c r="A12" s="408" t="s">
        <v>17</v>
      </c>
      <c r="B12" s="409" t="s">
        <v>2</v>
      </c>
      <c r="C12" s="415" t="s">
        <v>455</v>
      </c>
      <c r="D12" s="416"/>
      <c r="E12" s="412"/>
    </row>
    <row r="13" spans="1:5" s="413" customFormat="1" ht="30" customHeight="1" x14ac:dyDescent="0.2">
      <c r="A13" s="408" t="s">
        <v>18</v>
      </c>
      <c r="B13" s="409" t="s">
        <v>2</v>
      </c>
      <c r="C13" s="417" t="s">
        <v>9</v>
      </c>
      <c r="D13" s="408"/>
      <c r="E13" s="412"/>
    </row>
    <row r="14" spans="1:5" s="413" customFormat="1" ht="30" customHeight="1" x14ac:dyDescent="0.2">
      <c r="A14" s="408" t="s">
        <v>19</v>
      </c>
      <c r="B14" s="409" t="s">
        <v>2</v>
      </c>
      <c r="C14" s="417" t="s">
        <v>20</v>
      </c>
      <c r="D14" s="408"/>
      <c r="E14" s="412"/>
    </row>
    <row r="15" spans="1:5" s="413" customFormat="1" ht="30" customHeight="1" x14ac:dyDescent="0.2">
      <c r="A15" s="408" t="s">
        <v>21</v>
      </c>
      <c r="B15" s="409" t="s">
        <v>2</v>
      </c>
      <c r="C15" s="417" t="s">
        <v>22</v>
      </c>
      <c r="D15" s="408"/>
    </row>
    <row r="16" spans="1:5" s="413" customFormat="1" ht="30" customHeight="1" x14ac:dyDescent="0.2">
      <c r="A16" s="408" t="s">
        <v>23</v>
      </c>
      <c r="B16" s="409" t="s">
        <v>2</v>
      </c>
      <c r="C16" s="415" t="s">
        <v>456</v>
      </c>
      <c r="D16" s="420"/>
    </row>
    <row r="17" spans="1:4" s="413" customFormat="1" ht="30" customHeight="1" x14ac:dyDescent="0.2">
      <c r="A17" s="408" t="s">
        <v>24</v>
      </c>
      <c r="B17" s="409" t="s">
        <v>2</v>
      </c>
      <c r="C17" s="421" t="s">
        <v>464</v>
      </c>
      <c r="D17" s="420"/>
    </row>
    <row r="18" spans="1:4" s="413" customFormat="1" ht="30" customHeight="1" x14ac:dyDescent="0.2">
      <c r="A18" s="408" t="s">
        <v>25</v>
      </c>
      <c r="B18" s="409" t="s">
        <v>2</v>
      </c>
      <c r="C18" s="422">
        <v>193824.46</v>
      </c>
      <c r="D18" s="420" t="s">
        <v>26</v>
      </c>
    </row>
    <row r="19" spans="1:4" s="413" customFormat="1" ht="30" customHeight="1" x14ac:dyDescent="0.2">
      <c r="A19" s="408" t="s">
        <v>27</v>
      </c>
      <c r="B19" s="409" t="s">
        <v>2</v>
      </c>
      <c r="C19" s="422">
        <f>+C18</f>
        <v>193824.46</v>
      </c>
      <c r="D19" s="420" t="s">
        <v>26</v>
      </c>
    </row>
    <row r="20" spans="1:4" s="413" customFormat="1" ht="30" customHeight="1" x14ac:dyDescent="0.2">
      <c r="A20" s="408" t="s">
        <v>28</v>
      </c>
      <c r="B20" s="409" t="s">
        <v>2</v>
      </c>
      <c r="C20" s="423" t="s">
        <v>457</v>
      </c>
      <c r="D20" s="424"/>
    </row>
    <row r="21" spans="1:4" s="413" customFormat="1" ht="30" customHeight="1" x14ac:dyDescent="0.2">
      <c r="A21" s="408" t="s">
        <v>29</v>
      </c>
      <c r="B21" s="409" t="s">
        <v>2</v>
      </c>
      <c r="C21" s="425" t="s">
        <v>311</v>
      </c>
      <c r="D21" s="424"/>
    </row>
    <row r="22" spans="1:4" s="413" customFormat="1" ht="30" customHeight="1" x14ac:dyDescent="0.2">
      <c r="A22" s="408" t="s">
        <v>30</v>
      </c>
      <c r="B22" s="409" t="s">
        <v>2</v>
      </c>
      <c r="C22" s="426">
        <v>1</v>
      </c>
      <c r="D22" s="408"/>
    </row>
    <row r="23" spans="1:4" s="413" customFormat="1" ht="30" customHeight="1" x14ac:dyDescent="0.2">
      <c r="A23" s="408" t="s">
        <v>31</v>
      </c>
      <c r="B23" s="409" t="s">
        <v>2</v>
      </c>
      <c r="C23" s="421">
        <v>44195</v>
      </c>
      <c r="D23" s="424"/>
    </row>
    <row r="24" spans="1:4" s="413" customFormat="1" ht="30" customHeight="1" x14ac:dyDescent="0.2">
      <c r="A24" s="408" t="s">
        <v>32</v>
      </c>
      <c r="B24" s="409" t="s">
        <v>2</v>
      </c>
      <c r="C24" s="421">
        <v>44204</v>
      </c>
      <c r="D24" s="424"/>
    </row>
    <row r="25" spans="1:4" s="413" customFormat="1" ht="30" customHeight="1" x14ac:dyDescent="0.2">
      <c r="A25" s="408" t="s">
        <v>33</v>
      </c>
      <c r="B25" s="409" t="s">
        <v>2</v>
      </c>
      <c r="C25" s="421">
        <v>44205</v>
      </c>
      <c r="D25" s="424"/>
    </row>
    <row r="26" spans="1:4" s="413" customFormat="1" ht="30" customHeight="1" x14ac:dyDescent="0.2">
      <c r="A26" s="408" t="s">
        <v>34</v>
      </c>
      <c r="B26" s="427" t="s">
        <v>2</v>
      </c>
      <c r="C26" s="421">
        <v>44250</v>
      </c>
      <c r="D26" s="424"/>
    </row>
    <row r="27" spans="1:4" s="413" customFormat="1" ht="30" customHeight="1" x14ac:dyDescent="0.2">
      <c r="A27" s="408" t="s">
        <v>494</v>
      </c>
      <c r="B27" s="427" t="s">
        <v>2</v>
      </c>
      <c r="C27" s="421">
        <v>44246</v>
      </c>
      <c r="D27" s="424"/>
    </row>
    <row r="28" spans="1:4" s="413" customFormat="1" ht="30" customHeight="1" x14ac:dyDescent="0.2">
      <c r="A28" s="408" t="s">
        <v>495</v>
      </c>
      <c r="B28" s="427" t="s">
        <v>2</v>
      </c>
      <c r="C28" s="421">
        <v>44398</v>
      </c>
      <c r="D28" s="424"/>
    </row>
    <row r="29" spans="1:4" s="413" customFormat="1" ht="30" customHeight="1" x14ac:dyDescent="0.2">
      <c r="A29" s="408" t="s">
        <v>34</v>
      </c>
      <c r="B29" s="427" t="s">
        <v>2</v>
      </c>
      <c r="C29" s="421">
        <v>44400</v>
      </c>
      <c r="D29" s="424"/>
    </row>
    <row r="30" spans="1:4" s="413" customFormat="1" ht="30" customHeight="1" x14ac:dyDescent="0.2">
      <c r="A30" s="408" t="s">
        <v>35</v>
      </c>
      <c r="B30" s="409" t="s">
        <v>2</v>
      </c>
      <c r="C30" s="422">
        <v>0</v>
      </c>
      <c r="D30" s="424"/>
    </row>
    <row r="31" spans="1:4" s="413" customFormat="1" ht="30" customHeight="1" x14ac:dyDescent="0.2">
      <c r="A31" s="408" t="s">
        <v>36</v>
      </c>
      <c r="B31" s="409" t="s">
        <v>2</v>
      </c>
      <c r="C31" s="422">
        <v>0</v>
      </c>
      <c r="D31" s="424"/>
    </row>
    <row r="34" spans="1:5" x14ac:dyDescent="0.25">
      <c r="A34" s="6"/>
      <c r="B34" s="1"/>
      <c r="C34" s="2" t="s">
        <v>37</v>
      </c>
      <c r="D34" s="2" t="s">
        <v>38</v>
      </c>
      <c r="E34" s="2" t="s">
        <v>39</v>
      </c>
    </row>
    <row r="36" spans="1:5" x14ac:dyDescent="0.25">
      <c r="A36" s="7" t="s">
        <v>40</v>
      </c>
      <c r="B36" s="1"/>
      <c r="C36" s="8">
        <v>61105.338377039996</v>
      </c>
      <c r="D36" s="8">
        <v>115922.27369695999</v>
      </c>
      <c r="E36" s="3">
        <v>177027.612074</v>
      </c>
    </row>
    <row r="37" spans="1:5" x14ac:dyDescent="0.25">
      <c r="A37" s="9"/>
      <c r="B37" s="1"/>
      <c r="C37" s="10">
        <v>0.34520000000000001</v>
      </c>
      <c r="D37" s="10">
        <v>0.65480000000000005</v>
      </c>
      <c r="E37" s="4">
        <v>1</v>
      </c>
    </row>
    <row r="38" spans="1:5" x14ac:dyDescent="0.25">
      <c r="A38" s="1"/>
      <c r="B38" s="1"/>
      <c r="C38" s="10">
        <v>0.34520000000000001</v>
      </c>
      <c r="D38" s="10">
        <v>0.65480000000000005</v>
      </c>
      <c r="E38" s="4">
        <v>1</v>
      </c>
    </row>
    <row r="40" spans="1:5" x14ac:dyDescent="0.25">
      <c r="A40" s="5" t="s">
        <v>41</v>
      </c>
      <c r="B40" s="1"/>
      <c r="C40" s="11">
        <v>44249</v>
      </c>
      <c r="D40" s="1"/>
      <c r="E40" s="1"/>
    </row>
    <row r="41" spans="1:5" x14ac:dyDescent="0.25">
      <c r="A41" s="1"/>
      <c r="B41" s="12"/>
      <c r="C41" s="1"/>
      <c r="D41" s="1"/>
      <c r="E41" s="1"/>
    </row>
  </sheetData>
  <mergeCells count="2">
    <mergeCell ref="A1:D1"/>
    <mergeCell ref="C3:D3"/>
  </mergeCell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topLeftCell="A28" zoomScale="90" zoomScaleNormal="100" zoomScaleSheetLayoutView="90" workbookViewId="0">
      <selection activeCell="K26" sqref="K26"/>
    </sheetView>
  </sheetViews>
  <sheetFormatPr baseColWidth="10" defaultRowHeight="15" x14ac:dyDescent="0.25"/>
  <cols>
    <col min="1" max="1" width="1" customWidth="1"/>
    <col min="2" max="2" width="21.5703125" style="22" customWidth="1"/>
    <col min="3" max="3" width="14" style="14" customWidth="1"/>
    <col min="4" max="4" width="6.85546875" style="15" customWidth="1"/>
    <col min="5" max="5" width="15.28515625" style="16" customWidth="1"/>
    <col min="6" max="6" width="7.140625" style="16" customWidth="1"/>
    <col min="7" max="7" width="12.85546875" style="16" customWidth="1"/>
    <col min="8" max="8" width="10.140625" style="16" customWidth="1"/>
    <col min="9" max="9" width="13" style="17" customWidth="1"/>
    <col min="262" max="262" width="9.7109375" customWidth="1"/>
    <col min="263" max="263" width="21.7109375" customWidth="1"/>
    <col min="264" max="264" width="86" customWidth="1"/>
    <col min="518" max="518" width="9.7109375" customWidth="1"/>
    <col min="519" max="519" width="21.7109375" customWidth="1"/>
    <col min="520" max="520" width="86" customWidth="1"/>
    <col min="774" max="774" width="9.7109375" customWidth="1"/>
    <col min="775" max="775" width="21.7109375" customWidth="1"/>
    <col min="776" max="776" width="86" customWidth="1"/>
    <col min="1030" max="1030" width="9.7109375" customWidth="1"/>
    <col min="1031" max="1031" width="21.7109375" customWidth="1"/>
    <col min="1032" max="1032" width="86" customWidth="1"/>
    <col min="1286" max="1286" width="9.7109375" customWidth="1"/>
    <col min="1287" max="1287" width="21.7109375" customWidth="1"/>
    <col min="1288" max="1288" width="86" customWidth="1"/>
    <col min="1542" max="1542" width="9.7109375" customWidth="1"/>
    <col min="1543" max="1543" width="21.7109375" customWidth="1"/>
    <col min="1544" max="1544" width="86" customWidth="1"/>
    <col min="1798" max="1798" width="9.7109375" customWidth="1"/>
    <col min="1799" max="1799" width="21.7109375" customWidth="1"/>
    <col min="1800" max="1800" width="86" customWidth="1"/>
    <col min="2054" max="2054" width="9.7109375" customWidth="1"/>
    <col min="2055" max="2055" width="21.7109375" customWidth="1"/>
    <col min="2056" max="2056" width="86" customWidth="1"/>
    <col min="2310" max="2310" width="9.7109375" customWidth="1"/>
    <col min="2311" max="2311" width="21.7109375" customWidth="1"/>
    <col min="2312" max="2312" width="86" customWidth="1"/>
    <col min="2566" max="2566" width="9.7109375" customWidth="1"/>
    <col min="2567" max="2567" width="21.7109375" customWidth="1"/>
    <col min="2568" max="2568" width="86" customWidth="1"/>
    <col min="2822" max="2822" width="9.7109375" customWidth="1"/>
    <col min="2823" max="2823" width="21.7109375" customWidth="1"/>
    <col min="2824" max="2824" width="86" customWidth="1"/>
    <col min="3078" max="3078" width="9.7109375" customWidth="1"/>
    <col min="3079" max="3079" width="21.7109375" customWidth="1"/>
    <col min="3080" max="3080" width="86" customWidth="1"/>
    <col min="3334" max="3334" width="9.7109375" customWidth="1"/>
    <col min="3335" max="3335" width="21.7109375" customWidth="1"/>
    <col min="3336" max="3336" width="86" customWidth="1"/>
    <col min="3590" max="3590" width="9.7109375" customWidth="1"/>
    <col min="3591" max="3591" width="21.7109375" customWidth="1"/>
    <col min="3592" max="3592" width="86" customWidth="1"/>
    <col min="3846" max="3846" width="9.7109375" customWidth="1"/>
    <col min="3847" max="3847" width="21.7109375" customWidth="1"/>
    <col min="3848" max="3848" width="86" customWidth="1"/>
    <col min="4102" max="4102" width="9.7109375" customWidth="1"/>
    <col min="4103" max="4103" width="21.7109375" customWidth="1"/>
    <col min="4104" max="4104" width="86" customWidth="1"/>
    <col min="4358" max="4358" width="9.7109375" customWidth="1"/>
    <col min="4359" max="4359" width="21.7109375" customWidth="1"/>
    <col min="4360" max="4360" width="86" customWidth="1"/>
    <col min="4614" max="4614" width="9.7109375" customWidth="1"/>
    <col min="4615" max="4615" width="21.7109375" customWidth="1"/>
    <col min="4616" max="4616" width="86" customWidth="1"/>
    <col min="4870" max="4870" width="9.7109375" customWidth="1"/>
    <col min="4871" max="4871" width="21.7109375" customWidth="1"/>
    <col min="4872" max="4872" width="86" customWidth="1"/>
    <col min="5126" max="5126" width="9.7109375" customWidth="1"/>
    <col min="5127" max="5127" width="21.7109375" customWidth="1"/>
    <col min="5128" max="5128" width="86" customWidth="1"/>
    <col min="5382" max="5382" width="9.7109375" customWidth="1"/>
    <col min="5383" max="5383" width="21.7109375" customWidth="1"/>
    <col min="5384" max="5384" width="86" customWidth="1"/>
    <col min="5638" max="5638" width="9.7109375" customWidth="1"/>
    <col min="5639" max="5639" width="21.7109375" customWidth="1"/>
    <col min="5640" max="5640" width="86" customWidth="1"/>
    <col min="5894" max="5894" width="9.7109375" customWidth="1"/>
    <col min="5895" max="5895" width="21.7109375" customWidth="1"/>
    <col min="5896" max="5896" width="86" customWidth="1"/>
    <col min="6150" max="6150" width="9.7109375" customWidth="1"/>
    <col min="6151" max="6151" width="21.7109375" customWidth="1"/>
    <col min="6152" max="6152" width="86" customWidth="1"/>
    <col min="6406" max="6406" width="9.7109375" customWidth="1"/>
    <col min="6407" max="6407" width="21.7109375" customWidth="1"/>
    <col min="6408" max="6408" width="86" customWidth="1"/>
    <col min="6662" max="6662" width="9.7109375" customWidth="1"/>
    <col min="6663" max="6663" width="21.7109375" customWidth="1"/>
    <col min="6664" max="6664" width="86" customWidth="1"/>
    <col min="6918" max="6918" width="9.7109375" customWidth="1"/>
    <col min="6919" max="6919" width="21.7109375" customWidth="1"/>
    <col min="6920" max="6920" width="86" customWidth="1"/>
    <col min="7174" max="7174" width="9.7109375" customWidth="1"/>
    <col min="7175" max="7175" width="21.7109375" customWidth="1"/>
    <col min="7176" max="7176" width="86" customWidth="1"/>
    <col min="7430" max="7430" width="9.7109375" customWidth="1"/>
    <col min="7431" max="7431" width="21.7109375" customWidth="1"/>
    <col min="7432" max="7432" width="86" customWidth="1"/>
    <col min="7686" max="7686" width="9.7109375" customWidth="1"/>
    <col min="7687" max="7687" width="21.7109375" customWidth="1"/>
    <col min="7688" max="7688" width="86" customWidth="1"/>
    <col min="7942" max="7942" width="9.7109375" customWidth="1"/>
    <col min="7943" max="7943" width="21.7109375" customWidth="1"/>
    <col min="7944" max="7944" width="86" customWidth="1"/>
    <col min="8198" max="8198" width="9.7109375" customWidth="1"/>
    <col min="8199" max="8199" width="21.7109375" customWidth="1"/>
    <col min="8200" max="8200" width="86" customWidth="1"/>
    <col min="8454" max="8454" width="9.7109375" customWidth="1"/>
    <col min="8455" max="8455" width="21.7109375" customWidth="1"/>
    <col min="8456" max="8456" width="86" customWidth="1"/>
    <col min="8710" max="8710" width="9.7109375" customWidth="1"/>
    <col min="8711" max="8711" width="21.7109375" customWidth="1"/>
    <col min="8712" max="8712" width="86" customWidth="1"/>
    <col min="8966" max="8966" width="9.7109375" customWidth="1"/>
    <col min="8967" max="8967" width="21.7109375" customWidth="1"/>
    <col min="8968" max="8968" width="86" customWidth="1"/>
    <col min="9222" max="9222" width="9.7109375" customWidth="1"/>
    <col min="9223" max="9223" width="21.7109375" customWidth="1"/>
    <col min="9224" max="9224" width="86" customWidth="1"/>
    <col min="9478" max="9478" width="9.7109375" customWidth="1"/>
    <col min="9479" max="9479" width="21.7109375" customWidth="1"/>
    <col min="9480" max="9480" width="86" customWidth="1"/>
    <col min="9734" max="9734" width="9.7109375" customWidth="1"/>
    <col min="9735" max="9735" width="21.7109375" customWidth="1"/>
    <col min="9736" max="9736" width="86" customWidth="1"/>
    <col min="9990" max="9990" width="9.7109375" customWidth="1"/>
    <col min="9991" max="9991" width="21.7109375" customWidth="1"/>
    <col min="9992" max="9992" width="86" customWidth="1"/>
    <col min="10246" max="10246" width="9.7109375" customWidth="1"/>
    <col min="10247" max="10247" width="21.7109375" customWidth="1"/>
    <col min="10248" max="10248" width="86" customWidth="1"/>
    <col min="10502" max="10502" width="9.7109375" customWidth="1"/>
    <col min="10503" max="10503" width="21.7109375" customWidth="1"/>
    <col min="10504" max="10504" width="86" customWidth="1"/>
    <col min="10758" max="10758" width="9.7109375" customWidth="1"/>
    <col min="10759" max="10759" width="21.7109375" customWidth="1"/>
    <col min="10760" max="10760" width="86" customWidth="1"/>
    <col min="11014" max="11014" width="9.7109375" customWidth="1"/>
    <col min="11015" max="11015" width="21.7109375" customWidth="1"/>
    <col min="11016" max="11016" width="86" customWidth="1"/>
    <col min="11270" max="11270" width="9.7109375" customWidth="1"/>
    <col min="11271" max="11271" width="21.7109375" customWidth="1"/>
    <col min="11272" max="11272" width="86" customWidth="1"/>
    <col min="11526" max="11526" width="9.7109375" customWidth="1"/>
    <col min="11527" max="11527" width="21.7109375" customWidth="1"/>
    <col min="11528" max="11528" width="86" customWidth="1"/>
    <col min="11782" max="11782" width="9.7109375" customWidth="1"/>
    <col min="11783" max="11783" width="21.7109375" customWidth="1"/>
    <col min="11784" max="11784" width="86" customWidth="1"/>
    <col min="12038" max="12038" width="9.7109375" customWidth="1"/>
    <col min="12039" max="12039" width="21.7109375" customWidth="1"/>
    <col min="12040" max="12040" width="86" customWidth="1"/>
    <col min="12294" max="12294" width="9.7109375" customWidth="1"/>
    <col min="12295" max="12295" width="21.7109375" customWidth="1"/>
    <col min="12296" max="12296" width="86" customWidth="1"/>
    <col min="12550" max="12550" width="9.7109375" customWidth="1"/>
    <col min="12551" max="12551" width="21.7109375" customWidth="1"/>
    <col min="12552" max="12552" width="86" customWidth="1"/>
    <col min="12806" max="12806" width="9.7109375" customWidth="1"/>
    <col min="12807" max="12807" width="21.7109375" customWidth="1"/>
    <col min="12808" max="12808" width="86" customWidth="1"/>
    <col min="13062" max="13062" width="9.7109375" customWidth="1"/>
    <col min="13063" max="13063" width="21.7109375" customWidth="1"/>
    <col min="13064" max="13064" width="86" customWidth="1"/>
    <col min="13318" max="13318" width="9.7109375" customWidth="1"/>
    <col min="13319" max="13319" width="21.7109375" customWidth="1"/>
    <col min="13320" max="13320" width="86" customWidth="1"/>
    <col min="13574" max="13574" width="9.7109375" customWidth="1"/>
    <col min="13575" max="13575" width="21.7109375" customWidth="1"/>
    <col min="13576" max="13576" width="86" customWidth="1"/>
    <col min="13830" max="13830" width="9.7109375" customWidth="1"/>
    <col min="13831" max="13831" width="21.7109375" customWidth="1"/>
    <col min="13832" max="13832" width="86" customWidth="1"/>
    <col min="14086" max="14086" width="9.7109375" customWidth="1"/>
    <col min="14087" max="14087" width="21.7109375" customWidth="1"/>
    <col min="14088" max="14088" width="86" customWidth="1"/>
    <col min="14342" max="14342" width="9.7109375" customWidth="1"/>
    <col min="14343" max="14343" width="21.7109375" customWidth="1"/>
    <col min="14344" max="14344" width="86" customWidth="1"/>
    <col min="14598" max="14598" width="9.7109375" customWidth="1"/>
    <col min="14599" max="14599" width="21.7109375" customWidth="1"/>
    <col min="14600" max="14600" width="86" customWidth="1"/>
    <col min="14854" max="14854" width="9.7109375" customWidth="1"/>
    <col min="14855" max="14855" width="21.7109375" customWidth="1"/>
    <col min="14856" max="14856" width="86" customWidth="1"/>
    <col min="15110" max="15110" width="9.7109375" customWidth="1"/>
    <col min="15111" max="15111" width="21.7109375" customWidth="1"/>
    <col min="15112" max="15112" width="86" customWidth="1"/>
    <col min="15366" max="15366" width="9.7109375" customWidth="1"/>
    <col min="15367" max="15367" width="21.7109375" customWidth="1"/>
    <col min="15368" max="15368" width="86" customWidth="1"/>
    <col min="15622" max="15622" width="9.7109375" customWidth="1"/>
    <col min="15623" max="15623" width="21.7109375" customWidth="1"/>
    <col min="15624" max="15624" width="86" customWidth="1"/>
    <col min="15878" max="15878" width="9.7109375" customWidth="1"/>
    <col min="15879" max="15879" width="21.7109375" customWidth="1"/>
    <col min="15880" max="15880" width="86" customWidth="1"/>
    <col min="16134" max="16134" width="9.7109375" customWidth="1"/>
    <col min="16135" max="16135" width="21.7109375" customWidth="1"/>
    <col min="16136" max="16136" width="86" customWidth="1"/>
  </cols>
  <sheetData>
    <row r="1" spans="2:9" ht="18" x14ac:dyDescent="0.25">
      <c r="B1" s="555" t="s">
        <v>42</v>
      </c>
      <c r="C1" s="555"/>
      <c r="D1" s="555"/>
      <c r="E1" s="555"/>
      <c r="F1" s="555"/>
      <c r="G1" s="555"/>
      <c r="H1" s="555"/>
      <c r="I1" s="555"/>
    </row>
    <row r="3" spans="2:9" ht="15.75" thickBot="1" x14ac:dyDescent="0.3">
      <c r="B3" s="13" t="s">
        <v>43</v>
      </c>
    </row>
    <row r="4" spans="2:9" x14ac:dyDescent="0.25">
      <c r="B4" s="18" t="s">
        <v>44</v>
      </c>
      <c r="C4" s="556">
        <v>2465638</v>
      </c>
      <c r="D4" s="556"/>
      <c r="E4" s="556"/>
      <c r="F4" s="556"/>
      <c r="G4" s="556"/>
      <c r="H4" s="556"/>
      <c r="I4" s="557"/>
    </row>
    <row r="5" spans="2:9" ht="30.75" thickBot="1" x14ac:dyDescent="0.3">
      <c r="B5" s="19" t="s">
        <v>45</v>
      </c>
      <c r="C5" s="525"/>
      <c r="D5" s="525"/>
      <c r="E5" s="525"/>
      <c r="F5" s="525"/>
      <c r="G5" s="525"/>
      <c r="H5" s="525"/>
      <c r="I5" s="526"/>
    </row>
    <row r="6" spans="2:9" ht="45" x14ac:dyDescent="0.25">
      <c r="B6" s="20" t="s">
        <v>46</v>
      </c>
      <c r="C6" s="558"/>
      <c r="D6" s="558"/>
      <c r="E6" s="558"/>
      <c r="F6" s="558"/>
      <c r="G6" s="558"/>
      <c r="H6" s="558"/>
      <c r="I6" s="559"/>
    </row>
    <row r="7" spans="2:9" ht="15.75" thickBot="1" x14ac:dyDescent="0.3">
      <c r="B7" s="19" t="s">
        <v>47</v>
      </c>
      <c r="C7" s="560"/>
      <c r="D7" s="560"/>
      <c r="E7" s="560"/>
      <c r="F7" s="560"/>
      <c r="G7" s="560"/>
      <c r="H7" s="560"/>
      <c r="I7" s="561"/>
    </row>
    <row r="8" spans="2:9" x14ac:dyDescent="0.25">
      <c r="B8" s="20" t="s">
        <v>48</v>
      </c>
      <c r="C8" s="521" t="str">
        <f>+'DATO GENERALES'!C16</f>
        <v>ADJUDICACION SIMPLIFICADA N°017-2020-GSRCHOTA</v>
      </c>
      <c r="D8" s="521"/>
      <c r="E8" s="521"/>
      <c r="F8" s="521"/>
      <c r="G8" s="521"/>
      <c r="H8" s="521"/>
      <c r="I8" s="522"/>
    </row>
    <row r="9" spans="2:9" x14ac:dyDescent="0.25">
      <c r="B9" s="21" t="s">
        <v>49</v>
      </c>
      <c r="C9" s="534" t="str">
        <f>+'DATO GENERALES'!C17</f>
        <v>16/12/2020; fecha de Reporte en Sistema</v>
      </c>
      <c r="D9" s="534"/>
      <c r="E9" s="534"/>
      <c r="F9" s="534"/>
      <c r="G9" s="534"/>
      <c r="H9" s="534"/>
      <c r="I9" s="535"/>
    </row>
    <row r="10" spans="2:9" x14ac:dyDescent="0.25">
      <c r="B10" s="21" t="s">
        <v>50</v>
      </c>
      <c r="C10" s="534" t="str">
        <f>+'DATO GENERALES'!C12</f>
        <v>N° 085 - 2020 - GSRCHOTA</v>
      </c>
      <c r="D10" s="534"/>
      <c r="E10" s="534"/>
      <c r="F10" s="534"/>
      <c r="G10" s="534"/>
      <c r="H10" s="534"/>
      <c r="I10" s="535"/>
    </row>
    <row r="11" spans="2:9" ht="15.75" thickBot="1" x14ac:dyDescent="0.3">
      <c r="B11" s="19" t="s">
        <v>51</v>
      </c>
      <c r="C11" s="562">
        <f>+'DATO GENERALES'!C23</f>
        <v>44195</v>
      </c>
      <c r="D11" s="562"/>
      <c r="E11" s="562"/>
      <c r="F11" s="562"/>
      <c r="G11" s="562"/>
      <c r="H11" s="562"/>
      <c r="I11" s="563"/>
    </row>
    <row r="12" spans="2:9" x14ac:dyDescent="0.25">
      <c r="C12" s="23"/>
      <c r="D12" s="24"/>
      <c r="E12" s="23"/>
      <c r="F12" s="23"/>
      <c r="G12" s="23"/>
      <c r="H12" s="23"/>
      <c r="I12" s="24"/>
    </row>
    <row r="13" spans="2:9" ht="15.75" thickBot="1" x14ac:dyDescent="0.3">
      <c r="B13" s="13" t="s">
        <v>52</v>
      </c>
      <c r="C13" s="23"/>
      <c r="D13" s="24"/>
      <c r="E13" s="23"/>
      <c r="F13" s="23"/>
      <c r="G13" s="23"/>
      <c r="H13" s="23"/>
      <c r="I13" s="24"/>
    </row>
    <row r="14" spans="2:9" ht="53.25" customHeight="1" x14ac:dyDescent="0.25">
      <c r="B14" s="18" t="s">
        <v>53</v>
      </c>
      <c r="C14" s="556" t="str">
        <f>+'DATO GENERALES'!C3:D3</f>
        <v>“REMODELACION DE LA LOSA DEPORTIVA; EN LA INSTITUCION EDUCATIVA N°10526 EN LA LOCALIDAD EL VERDE, DISTRITO DE CHALAMARCA, PROVINCIA DE CHOTA, DEPARTAMENTO DE CAJAMARCA</v>
      </c>
      <c r="D14" s="528"/>
      <c r="E14" s="528"/>
      <c r="F14" s="528"/>
      <c r="G14" s="528"/>
      <c r="H14" s="528"/>
      <c r="I14" s="529"/>
    </row>
    <row r="15" spans="2:9" ht="45" x14ac:dyDescent="0.25">
      <c r="B15" s="21" t="s">
        <v>54</v>
      </c>
      <c r="C15" s="564" t="s">
        <v>458</v>
      </c>
      <c r="D15" s="565"/>
      <c r="E15" s="565"/>
      <c r="F15" s="565"/>
      <c r="G15" s="565"/>
      <c r="H15" s="565"/>
      <c r="I15" s="566"/>
    </row>
    <row r="16" spans="2:9" ht="30" x14ac:dyDescent="0.25">
      <c r="B16" s="21" t="s">
        <v>55</v>
      </c>
      <c r="C16" s="553">
        <f>+'DATO GENERALES'!C18</f>
        <v>193824.46</v>
      </c>
      <c r="D16" s="553"/>
      <c r="E16" s="553"/>
      <c r="F16" s="553"/>
      <c r="G16" s="553"/>
      <c r="H16" s="553"/>
      <c r="I16" s="554"/>
    </row>
    <row r="17" spans="2:9" ht="30" x14ac:dyDescent="0.25">
      <c r="B17" s="21" t="s">
        <v>56</v>
      </c>
      <c r="C17" s="534" t="str">
        <f>[1]DATOSGEN!E23&amp;" DÍAS CALENDARIOS"</f>
        <v>45 DÍAS CALENDARIOS</v>
      </c>
      <c r="D17" s="534"/>
      <c r="E17" s="534"/>
      <c r="F17" s="534"/>
      <c r="G17" s="534"/>
      <c r="H17" s="534"/>
      <c r="I17" s="535"/>
    </row>
    <row r="18" spans="2:9" ht="30" x14ac:dyDescent="0.25">
      <c r="B18" s="21" t="s">
        <v>57</v>
      </c>
      <c r="C18" s="545" t="s">
        <v>447</v>
      </c>
      <c r="D18" s="534"/>
      <c r="E18" s="534"/>
      <c r="F18" s="534"/>
      <c r="G18" s="534"/>
      <c r="H18" s="534"/>
      <c r="I18" s="535"/>
    </row>
    <row r="19" spans="2:9" ht="30" x14ac:dyDescent="0.25">
      <c r="B19" s="21" t="s">
        <v>58</v>
      </c>
      <c r="C19" s="533" t="s">
        <v>59</v>
      </c>
      <c r="D19" s="534"/>
      <c r="E19" s="534"/>
      <c r="F19" s="534"/>
      <c r="G19" s="534"/>
      <c r="H19" s="534"/>
      <c r="I19" s="535"/>
    </row>
    <row r="20" spans="2:9" ht="30" x14ac:dyDescent="0.25">
      <c r="B20" s="21" t="s">
        <v>60</v>
      </c>
      <c r="C20" s="534" t="str">
        <f>[1]DATOSGEN!E16&amp;", "&amp;[1]DATOSGEN!E17</f>
        <v>POR CONTRATA, SUMA ALZADA</v>
      </c>
      <c r="D20" s="534"/>
      <c r="E20" s="534"/>
      <c r="F20" s="534"/>
      <c r="G20" s="534"/>
      <c r="H20" s="534"/>
      <c r="I20" s="535"/>
    </row>
    <row r="21" spans="2:9" x14ac:dyDescent="0.25">
      <c r="B21" s="21" t="s">
        <v>61</v>
      </c>
      <c r="C21" s="546" t="str">
        <f>+'DATO GENERALES'!C11</f>
        <v>ING.VICTOR ENRIQUE TORRES FIGUEROA</v>
      </c>
      <c r="D21" s="534"/>
      <c r="E21" s="534"/>
      <c r="F21" s="534"/>
      <c r="G21" s="534"/>
      <c r="H21" s="534"/>
      <c r="I21" s="535"/>
    </row>
    <row r="22" spans="2:9" ht="30" x14ac:dyDescent="0.25">
      <c r="B22" s="21" t="s">
        <v>62</v>
      </c>
      <c r="C22" s="547">
        <f>[1]DATOSGEN!E26</f>
        <v>44203</v>
      </c>
      <c r="D22" s="547"/>
      <c r="E22" s="547"/>
      <c r="F22" s="547"/>
      <c r="G22" s="547"/>
      <c r="H22" s="547"/>
      <c r="I22" s="548"/>
    </row>
    <row r="23" spans="2:9" ht="30" x14ac:dyDescent="0.25">
      <c r="B23" s="21" t="s">
        <v>63</v>
      </c>
      <c r="C23" s="549" t="str">
        <f>C37</f>
        <v>NO HAY ADELANTO</v>
      </c>
      <c r="D23" s="531"/>
      <c r="E23" s="531"/>
      <c r="F23" s="531"/>
      <c r="G23" s="531"/>
      <c r="H23" s="531"/>
      <c r="I23" s="532"/>
    </row>
    <row r="24" spans="2:9" x14ac:dyDescent="0.25">
      <c r="B24" s="21" t="s">
        <v>64</v>
      </c>
      <c r="C24" s="547">
        <f>+'DATO GENERALES'!C25</f>
        <v>44205</v>
      </c>
      <c r="D24" s="547"/>
      <c r="E24" s="547"/>
      <c r="F24" s="547"/>
      <c r="G24" s="547"/>
      <c r="H24" s="547"/>
      <c r="I24" s="548"/>
    </row>
    <row r="25" spans="2:9" ht="30" x14ac:dyDescent="0.25">
      <c r="B25" s="21" t="s">
        <v>65</v>
      </c>
      <c r="C25" s="550" t="str">
        <f>C17</f>
        <v>45 DÍAS CALENDARIOS</v>
      </c>
      <c r="D25" s="551"/>
      <c r="E25" s="551"/>
      <c r="F25" s="551"/>
      <c r="G25" s="551"/>
      <c r="H25" s="551"/>
      <c r="I25" s="552"/>
    </row>
    <row r="26" spans="2:9" ht="45" x14ac:dyDescent="0.25">
      <c r="B26" s="21" t="s">
        <v>66</v>
      </c>
      <c r="C26" s="547">
        <f>+'DATO GENERALES'!C26</f>
        <v>44250</v>
      </c>
      <c r="D26" s="547"/>
      <c r="E26" s="547"/>
      <c r="F26" s="547"/>
      <c r="G26" s="547"/>
      <c r="H26" s="547"/>
      <c r="I26" s="548"/>
    </row>
    <row r="27" spans="2:9" x14ac:dyDescent="0.25">
      <c r="B27" s="21" t="s">
        <v>496</v>
      </c>
      <c r="C27" s="547" t="s">
        <v>497</v>
      </c>
      <c r="D27" s="547"/>
      <c r="E27" s="547"/>
      <c r="F27" s="547"/>
      <c r="G27" s="547"/>
      <c r="H27" s="547"/>
      <c r="I27" s="548"/>
    </row>
    <row r="28" spans="2:9" x14ac:dyDescent="0.25">
      <c r="B28" s="21" t="s">
        <v>498</v>
      </c>
      <c r="C28" s="547" t="s">
        <v>499</v>
      </c>
      <c r="D28" s="547"/>
      <c r="E28" s="547"/>
      <c r="F28" s="547"/>
      <c r="G28" s="547"/>
      <c r="H28" s="547"/>
      <c r="I28" s="548"/>
    </row>
    <row r="29" spans="2:9" x14ac:dyDescent="0.25">
      <c r="B29" s="21" t="s">
        <v>500</v>
      </c>
      <c r="C29" s="547" t="s">
        <v>501</v>
      </c>
      <c r="D29" s="547"/>
      <c r="E29" s="547"/>
      <c r="F29" s="547"/>
      <c r="G29" s="547"/>
      <c r="H29" s="547"/>
      <c r="I29" s="548"/>
    </row>
    <row r="30" spans="2:9" x14ac:dyDescent="0.25">
      <c r="B30" s="25" t="s">
        <v>67</v>
      </c>
      <c r="C30" s="516" t="str">
        <f>[1]DATOSGEN!E11</f>
        <v>NANPERU SRL</v>
      </c>
      <c r="D30" s="516"/>
      <c r="E30" s="516"/>
      <c r="F30" s="516"/>
      <c r="G30" s="516"/>
      <c r="H30" s="516"/>
      <c r="I30" s="517"/>
    </row>
    <row r="31" spans="2:9" x14ac:dyDescent="0.25">
      <c r="B31" s="26"/>
      <c r="C31" s="516" t="str">
        <f>[1]DATOSGEN!F11</f>
        <v>RUC. N° 20487358194</v>
      </c>
      <c r="D31" s="516"/>
      <c r="E31" s="516"/>
      <c r="F31" s="516"/>
      <c r="G31" s="516"/>
      <c r="H31" s="516"/>
      <c r="I31" s="517"/>
    </row>
    <row r="32" spans="2:9" x14ac:dyDescent="0.25">
      <c r="B32" s="27"/>
      <c r="C32" s="518"/>
      <c r="D32" s="518"/>
      <c r="E32" s="518"/>
      <c r="F32" s="518"/>
      <c r="G32" s="518"/>
      <c r="H32" s="518"/>
      <c r="I32" s="519"/>
    </row>
    <row r="33" spans="2:9" x14ac:dyDescent="0.25">
      <c r="B33" s="20" t="s">
        <v>68</v>
      </c>
      <c r="C33" s="520" t="str">
        <f>+'DATO GENERALES'!C10</f>
        <v>ARQ. CESAR HERNAN SALDAÑA IDROGO</v>
      </c>
      <c r="D33" s="521"/>
      <c r="E33" s="521"/>
      <c r="F33" s="521"/>
      <c r="G33" s="521"/>
      <c r="H33" s="521"/>
      <c r="I33" s="522"/>
    </row>
    <row r="34" spans="2:9" ht="38.25" x14ac:dyDescent="0.25">
      <c r="B34" s="28" t="s">
        <v>69</v>
      </c>
      <c r="C34" s="523">
        <f>+C16*1</f>
        <v>193824.46</v>
      </c>
      <c r="D34" s="523"/>
      <c r="E34" s="523"/>
      <c r="F34" s="523"/>
      <c r="G34" s="523"/>
      <c r="H34" s="523"/>
      <c r="I34" s="524"/>
    </row>
    <row r="35" spans="2:9" ht="26.25" thickBot="1" x14ac:dyDescent="0.3">
      <c r="B35" s="29" t="s">
        <v>70</v>
      </c>
      <c r="C35" s="525" t="str">
        <f>[1]DATOSGEN!E23&amp;" DÍAS CALENDARIOS"</f>
        <v>45 DÍAS CALENDARIOS</v>
      </c>
      <c r="D35" s="525"/>
      <c r="E35" s="525"/>
      <c r="F35" s="525"/>
      <c r="G35" s="525"/>
      <c r="H35" s="525"/>
      <c r="I35" s="526"/>
    </row>
    <row r="36" spans="2:9" ht="20.100000000000001" customHeight="1" x14ac:dyDescent="0.25">
      <c r="B36" s="30" t="s">
        <v>71</v>
      </c>
      <c r="C36" s="527">
        <f>+[1]DATOSGEN!E29</f>
        <v>0</v>
      </c>
      <c r="D36" s="528"/>
      <c r="E36" s="528"/>
      <c r="F36" s="528"/>
      <c r="G36" s="528"/>
      <c r="H36" s="528"/>
      <c r="I36" s="529"/>
    </row>
    <row r="37" spans="2:9" ht="20.100000000000001" customHeight="1" x14ac:dyDescent="0.25">
      <c r="B37" s="21" t="s">
        <v>72</v>
      </c>
      <c r="C37" s="530" t="s">
        <v>73</v>
      </c>
      <c r="D37" s="531"/>
      <c r="E37" s="531"/>
      <c r="F37" s="531"/>
      <c r="G37" s="531"/>
      <c r="H37" s="531"/>
      <c r="I37" s="532"/>
    </row>
    <row r="38" spans="2:9" ht="20.100000000000001" customHeight="1" x14ac:dyDescent="0.25">
      <c r="B38" s="21" t="s">
        <v>74</v>
      </c>
      <c r="C38" s="533" t="s">
        <v>459</v>
      </c>
      <c r="D38" s="534"/>
      <c r="E38" s="534"/>
      <c r="F38" s="534"/>
      <c r="G38" s="534"/>
      <c r="H38" s="534"/>
      <c r="I38" s="535"/>
    </row>
    <row r="39" spans="2:9" ht="25.5" x14ac:dyDescent="0.25">
      <c r="B39" s="28" t="s">
        <v>75</v>
      </c>
      <c r="C39" s="536">
        <v>0</v>
      </c>
      <c r="D39" s="537"/>
      <c r="E39" s="537"/>
      <c r="F39" s="537"/>
      <c r="G39" s="537"/>
      <c r="H39" s="537"/>
      <c r="I39" s="538"/>
    </row>
    <row r="40" spans="2:9" ht="20.100000000000001" customHeight="1" x14ac:dyDescent="0.25">
      <c r="B40" s="21" t="s">
        <v>72</v>
      </c>
      <c r="C40" s="534"/>
      <c r="D40" s="534"/>
      <c r="E40" s="534"/>
      <c r="F40" s="534"/>
      <c r="G40" s="534"/>
      <c r="H40" s="534"/>
      <c r="I40" s="535"/>
    </row>
    <row r="41" spans="2:9" ht="20.100000000000001" customHeight="1" x14ac:dyDescent="0.25">
      <c r="B41" s="31" t="s">
        <v>74</v>
      </c>
      <c r="C41" s="539"/>
      <c r="D41" s="540"/>
      <c r="E41" s="540"/>
      <c r="F41" s="540"/>
      <c r="G41" s="540"/>
      <c r="H41" s="540"/>
      <c r="I41" s="541"/>
    </row>
    <row r="42" spans="2:9" ht="25.5" x14ac:dyDescent="0.25">
      <c r="B42" s="25" t="s">
        <v>76</v>
      </c>
      <c r="C42" s="542">
        <v>19382.45</v>
      </c>
      <c r="D42" s="543"/>
      <c r="E42" s="543"/>
      <c r="F42" s="543"/>
      <c r="G42" s="543"/>
      <c r="H42" s="543"/>
      <c r="I42" s="544"/>
    </row>
    <row r="43" spans="2:9" ht="25.5" customHeight="1" x14ac:dyDescent="0.25">
      <c r="B43" s="26"/>
      <c r="C43" s="515" t="s">
        <v>460</v>
      </c>
      <c r="D43" s="516"/>
      <c r="E43" s="516"/>
      <c r="F43" s="516"/>
      <c r="G43" s="516"/>
      <c r="H43" s="516"/>
      <c r="I43" s="517"/>
    </row>
    <row r="44" spans="2:9" ht="12" customHeight="1" thickBot="1" x14ac:dyDescent="0.3">
      <c r="B44" s="32"/>
      <c r="C44" s="485"/>
      <c r="D44" s="486"/>
      <c r="E44" s="486"/>
      <c r="F44" s="486"/>
      <c r="G44" s="486"/>
      <c r="H44" s="486"/>
      <c r="I44" s="487"/>
    </row>
    <row r="46" spans="2:9" ht="15.75" thickBot="1" x14ac:dyDescent="0.3">
      <c r="B46" s="13" t="s">
        <v>77</v>
      </c>
      <c r="C46" s="33"/>
    </row>
    <row r="47" spans="2:9" ht="112.5" customHeight="1" x14ac:dyDescent="0.25">
      <c r="B47" s="34" t="s">
        <v>78</v>
      </c>
      <c r="C47" s="488" t="str">
        <f>"Los Beneficiarios de esta obra son directamente los escolares de las localidades del anexo de "&amp;[1]DATOSGEN!E10&amp;", del Distrito de "&amp;[1]DATOSGEN!E9&amp;" - "&amp;[1]DATOSGEN!E8&amp;" - "&amp;[1]DATOSGEN!E7&amp;", puesto que los niveles inicial, primaria y secundaria no cuentan no cuentan con una infraestructrura adecuada, para el desarrollo de sus actividades en las areas libres de la institucion educativa."</f>
        <v>Los Beneficiarios de esta obra son directamente los escolares de las localidades del anexo de CHOTA, del Distrito de CHOTA - CHOTA - CAJAMARCA, puesto que los niveles inicial, primaria y secundaria no cuentan no cuentan con una infraestructrura adecuada, para el desarrollo de sus actividades en las areas libres de la institucion educativa.</v>
      </c>
      <c r="D47" s="488"/>
      <c r="E47" s="488"/>
      <c r="F47" s="488"/>
      <c r="G47" s="488"/>
      <c r="H47" s="488"/>
      <c r="I47" s="489"/>
    </row>
    <row r="48" spans="2:9" ht="60.75" customHeight="1" x14ac:dyDescent="0.25">
      <c r="B48" s="35" t="s">
        <v>79</v>
      </c>
      <c r="C48" s="490" t="str">
        <f>"Mejorar sus Servicios Educativos de la Institución Educativa N° 10526    "&amp;[1]DATOSGEN!E10&amp;", para una adecuada prestación de los servicios educativos."</f>
        <v>Mejorar sus Servicios Educativos de la Institución Educativa N° 10526    CHOTA, para una adecuada prestación de los servicios educativos.</v>
      </c>
      <c r="D48" s="490"/>
      <c r="E48" s="490"/>
      <c r="F48" s="490"/>
      <c r="G48" s="490"/>
      <c r="H48" s="490"/>
      <c r="I48" s="491"/>
    </row>
    <row r="49" spans="1:11" ht="69.75" customHeight="1" x14ac:dyDescent="0.25">
      <c r="B49" s="36" t="s">
        <v>80</v>
      </c>
      <c r="C49" s="492" t="s">
        <v>446</v>
      </c>
      <c r="D49" s="492"/>
      <c r="E49" s="492"/>
      <c r="F49" s="492"/>
      <c r="G49" s="492"/>
      <c r="H49" s="492"/>
      <c r="I49" s="493"/>
      <c r="K49" s="22" t="s">
        <v>81</v>
      </c>
    </row>
    <row r="50" spans="1:11" x14ac:dyDescent="0.25">
      <c r="B50" s="37"/>
      <c r="C50" s="38"/>
      <c r="D50" s="39"/>
      <c r="E50" s="39"/>
      <c r="F50" s="39"/>
      <c r="G50" s="39"/>
      <c r="H50" s="39"/>
      <c r="I50" s="40"/>
    </row>
    <row r="51" spans="1:11" ht="14.25" customHeight="1" x14ac:dyDescent="0.25">
      <c r="B51" s="37" t="s">
        <v>82</v>
      </c>
      <c r="C51" s="494" t="s">
        <v>83</v>
      </c>
      <c r="D51" s="495"/>
      <c r="E51" s="495"/>
      <c r="F51" s="495"/>
      <c r="G51" s="495"/>
      <c r="H51" s="495"/>
      <c r="I51" s="496"/>
    </row>
    <row r="52" spans="1:11" s="41" customFormat="1" x14ac:dyDescent="0.25">
      <c r="A52"/>
      <c r="B52" s="37"/>
      <c r="C52" s="428"/>
      <c r="D52" s="429"/>
      <c r="E52" s="430"/>
      <c r="F52" s="430"/>
      <c r="G52" s="430"/>
      <c r="H52" s="430"/>
      <c r="I52" s="431"/>
      <c r="J52"/>
    </row>
    <row r="53" spans="1:11" s="41" customFormat="1" x14ac:dyDescent="0.25">
      <c r="A53"/>
      <c r="B53" s="37"/>
      <c r="C53" s="497" t="s">
        <v>84</v>
      </c>
      <c r="D53" s="498"/>
      <c r="E53" s="498"/>
      <c r="F53" s="498"/>
      <c r="G53" s="498"/>
      <c r="H53" s="498"/>
      <c r="I53" s="499"/>
      <c r="J53"/>
    </row>
    <row r="54" spans="1:11" s="41" customFormat="1" x14ac:dyDescent="0.25">
      <c r="B54" s="37"/>
      <c r="C54" s="432"/>
      <c r="D54" s="433"/>
      <c r="E54" s="433"/>
      <c r="F54" s="433"/>
      <c r="G54" s="433"/>
      <c r="H54" s="433"/>
      <c r="I54" s="434"/>
    </row>
    <row r="55" spans="1:11" s="41" customFormat="1" x14ac:dyDescent="0.25">
      <c r="B55" s="37"/>
      <c r="C55" s="432"/>
      <c r="D55" s="433"/>
      <c r="E55" s="433"/>
      <c r="F55" s="433"/>
      <c r="G55" s="433"/>
      <c r="H55" s="433"/>
      <c r="I55" s="434"/>
    </row>
    <row r="56" spans="1:11" s="41" customFormat="1" x14ac:dyDescent="0.25">
      <c r="B56" s="37"/>
      <c r="C56" s="432"/>
      <c r="D56" s="433"/>
      <c r="E56" s="433"/>
      <c r="F56" s="433"/>
      <c r="G56" s="433"/>
      <c r="H56" s="433"/>
      <c r="I56" s="434"/>
    </row>
    <row r="57" spans="1:11" s="41" customFormat="1" x14ac:dyDescent="0.25">
      <c r="B57" s="37"/>
      <c r="C57" s="432"/>
      <c r="D57" s="433"/>
      <c r="E57" s="433"/>
      <c r="F57" s="433"/>
      <c r="G57" s="433"/>
      <c r="H57" s="433"/>
      <c r="I57" s="434"/>
    </row>
    <row r="58" spans="1:11" s="41" customFormat="1" x14ac:dyDescent="0.25">
      <c r="B58" s="37"/>
      <c r="C58" s="432"/>
      <c r="D58" s="433"/>
      <c r="E58" s="433"/>
      <c r="F58" s="433"/>
      <c r="G58" s="433"/>
      <c r="H58" s="433"/>
      <c r="I58" s="434"/>
    </row>
    <row r="59" spans="1:11" s="41" customFormat="1" x14ac:dyDescent="0.25">
      <c r="B59" s="37"/>
      <c r="C59" s="432"/>
      <c r="D59" s="433"/>
      <c r="E59" s="433"/>
      <c r="F59" s="433"/>
      <c r="G59" s="433"/>
      <c r="H59" s="433"/>
      <c r="I59" s="434"/>
    </row>
    <row r="60" spans="1:11" s="41" customFormat="1" x14ac:dyDescent="0.25">
      <c r="B60" s="37"/>
      <c r="C60" s="432"/>
      <c r="D60" s="433"/>
      <c r="E60" s="433"/>
      <c r="F60" s="433"/>
      <c r="G60" s="433"/>
      <c r="H60" s="433"/>
      <c r="I60" s="434"/>
    </row>
    <row r="61" spans="1:11" s="41" customFormat="1" x14ac:dyDescent="0.25">
      <c r="B61" s="37"/>
      <c r="C61" s="432"/>
      <c r="D61" s="433"/>
      <c r="E61" s="433"/>
      <c r="F61" s="433"/>
      <c r="G61" s="433"/>
      <c r="H61" s="433"/>
      <c r="I61" s="434"/>
    </row>
    <row r="62" spans="1:11" s="41" customFormat="1" x14ac:dyDescent="0.25">
      <c r="B62" s="37"/>
      <c r="C62" s="432"/>
      <c r="D62" s="433"/>
      <c r="E62" s="433"/>
      <c r="F62" s="433"/>
      <c r="G62" s="433"/>
      <c r="H62" s="433"/>
      <c r="I62" s="434"/>
    </row>
    <row r="63" spans="1:11" s="41" customFormat="1" x14ac:dyDescent="0.25">
      <c r="B63" s="37"/>
      <c r="C63" s="432"/>
      <c r="D63" s="433"/>
      <c r="E63" s="433"/>
      <c r="F63" s="433"/>
      <c r="G63" s="433"/>
      <c r="H63" s="433"/>
      <c r="I63" s="434"/>
    </row>
    <row r="64" spans="1:11" s="41" customFormat="1" x14ac:dyDescent="0.25">
      <c r="B64" s="37"/>
      <c r="C64" s="432"/>
      <c r="D64" s="433"/>
      <c r="E64" s="433"/>
      <c r="F64" s="433"/>
      <c r="G64" s="433"/>
      <c r="H64" s="433"/>
      <c r="I64" s="434"/>
    </row>
    <row r="65" spans="1:10" s="41" customFormat="1" x14ac:dyDescent="0.25">
      <c r="B65" s="37"/>
      <c r="C65" s="432"/>
      <c r="D65" s="433"/>
      <c r="E65" s="433"/>
      <c r="F65" s="433"/>
      <c r="G65" s="433"/>
      <c r="H65" s="433"/>
      <c r="I65" s="434"/>
    </row>
    <row r="66" spans="1:10" s="41" customFormat="1" x14ac:dyDescent="0.25">
      <c r="B66" s="37"/>
      <c r="C66" s="432"/>
      <c r="D66" s="433"/>
      <c r="E66" s="433"/>
      <c r="F66" s="433"/>
      <c r="G66" s="433"/>
      <c r="H66" s="433"/>
      <c r="I66" s="434"/>
    </row>
    <row r="67" spans="1:10" s="41" customFormat="1" x14ac:dyDescent="0.25">
      <c r="B67" s="37"/>
      <c r="C67" s="432"/>
      <c r="D67" s="433"/>
      <c r="E67" s="433"/>
      <c r="F67" s="433"/>
      <c r="G67" s="433"/>
      <c r="H67" s="433"/>
      <c r="I67" s="434"/>
    </row>
    <row r="68" spans="1:10" x14ac:dyDescent="0.25">
      <c r="A68" s="41"/>
      <c r="B68" s="37"/>
      <c r="C68" s="432"/>
      <c r="D68" s="433"/>
      <c r="E68" s="433"/>
      <c r="F68" s="433"/>
      <c r="G68" s="433"/>
      <c r="H68" s="433"/>
      <c r="I68" s="434"/>
      <c r="J68" s="41"/>
    </row>
    <row r="69" spans="1:10" s="41" customFormat="1" x14ac:dyDescent="0.25">
      <c r="B69" s="37"/>
      <c r="C69" s="432"/>
      <c r="D69" s="433"/>
      <c r="E69" s="433"/>
      <c r="F69" s="433"/>
      <c r="G69" s="433"/>
      <c r="H69" s="433"/>
      <c r="I69" s="434"/>
    </row>
    <row r="70" spans="1:10" x14ac:dyDescent="0.25">
      <c r="B70" s="37"/>
      <c r="C70" s="432"/>
      <c r="D70" s="433"/>
      <c r="E70" s="433"/>
      <c r="F70" s="433"/>
      <c r="G70" s="433"/>
      <c r="H70" s="433"/>
      <c r="I70" s="434"/>
    </row>
    <row r="71" spans="1:10" x14ac:dyDescent="0.25">
      <c r="B71" s="37"/>
      <c r="C71" s="432"/>
      <c r="D71" s="433"/>
      <c r="E71" s="433"/>
      <c r="F71" s="433"/>
      <c r="G71" s="433"/>
      <c r="H71" s="433"/>
      <c r="I71" s="434"/>
    </row>
    <row r="72" spans="1:10" x14ac:dyDescent="0.25">
      <c r="A72" s="42"/>
      <c r="B72" s="37"/>
      <c r="C72" s="432"/>
      <c r="D72" s="433"/>
      <c r="E72" s="433"/>
      <c r="F72" s="433"/>
      <c r="G72" s="433"/>
      <c r="H72" s="433"/>
      <c r="I72" s="434"/>
    </row>
    <row r="73" spans="1:10" x14ac:dyDescent="0.25">
      <c r="B73" s="37"/>
      <c r="C73" s="432"/>
      <c r="D73" s="433"/>
      <c r="E73" s="433"/>
      <c r="F73" s="433"/>
      <c r="G73" s="433"/>
      <c r="H73" s="433"/>
      <c r="I73" s="434"/>
    </row>
    <row r="74" spans="1:10" x14ac:dyDescent="0.25">
      <c r="B74" s="37"/>
      <c r="C74" s="432"/>
      <c r="D74" s="433"/>
      <c r="E74" s="433"/>
      <c r="F74" s="433"/>
      <c r="G74" s="433"/>
      <c r="H74" s="433"/>
      <c r="I74" s="434"/>
    </row>
    <row r="75" spans="1:10" x14ac:dyDescent="0.25">
      <c r="B75" s="37"/>
      <c r="C75" s="432"/>
      <c r="D75" s="433"/>
      <c r="E75" s="433"/>
      <c r="F75" s="433"/>
      <c r="G75" s="433"/>
      <c r="H75" s="433"/>
      <c r="I75" s="434"/>
    </row>
    <row r="76" spans="1:10" x14ac:dyDescent="0.25">
      <c r="B76" s="37"/>
      <c r="C76" s="432"/>
      <c r="D76" s="433"/>
      <c r="E76" s="433"/>
      <c r="F76" s="433"/>
      <c r="G76" s="433"/>
      <c r="H76" s="433"/>
      <c r="I76" s="434"/>
    </row>
    <row r="77" spans="1:10" x14ac:dyDescent="0.25">
      <c r="B77" s="37"/>
      <c r="C77" s="432"/>
      <c r="D77" s="433"/>
      <c r="E77" s="433"/>
      <c r="F77" s="433"/>
      <c r="G77" s="433"/>
      <c r="H77" s="433"/>
      <c r="I77" s="434"/>
    </row>
    <row r="78" spans="1:10" x14ac:dyDescent="0.25">
      <c r="B78" s="37"/>
      <c r="C78" s="432"/>
      <c r="D78" s="433"/>
      <c r="E78" s="433"/>
      <c r="F78" s="433"/>
      <c r="G78" s="433"/>
      <c r="H78" s="433"/>
      <c r="I78" s="434"/>
    </row>
    <row r="79" spans="1:10" x14ac:dyDescent="0.25">
      <c r="B79" s="37"/>
      <c r="C79" s="432"/>
      <c r="D79" s="433"/>
      <c r="E79" s="433"/>
      <c r="F79" s="433"/>
      <c r="G79" s="433"/>
      <c r="H79" s="433"/>
      <c r="I79" s="434"/>
    </row>
    <row r="80" spans="1:10" x14ac:dyDescent="0.25">
      <c r="B80" s="37"/>
      <c r="C80" s="432"/>
      <c r="D80" s="433"/>
      <c r="E80" s="433"/>
      <c r="F80" s="433"/>
      <c r="G80" s="433"/>
      <c r="H80" s="433"/>
      <c r="I80" s="434"/>
    </row>
    <row r="81" spans="2:9" x14ac:dyDescent="0.25">
      <c r="B81" s="37"/>
      <c r="C81" s="432"/>
      <c r="D81" s="433"/>
      <c r="E81" s="433"/>
      <c r="F81" s="433"/>
      <c r="G81" s="433"/>
      <c r="H81" s="433"/>
      <c r="I81" s="434"/>
    </row>
    <row r="82" spans="2:9" x14ac:dyDescent="0.25">
      <c r="B82" s="37"/>
      <c r="C82" s="432"/>
      <c r="D82" s="433"/>
      <c r="E82" s="433"/>
      <c r="F82" s="433"/>
      <c r="G82" s="433"/>
      <c r="H82" s="433"/>
      <c r="I82" s="434"/>
    </row>
    <row r="83" spans="2:9" x14ac:dyDescent="0.25">
      <c r="B83" s="37"/>
      <c r="C83" s="432"/>
      <c r="D83" s="433"/>
      <c r="E83" s="433"/>
      <c r="F83" s="433"/>
      <c r="G83" s="433"/>
      <c r="H83" s="433"/>
      <c r="I83" s="434"/>
    </row>
    <row r="84" spans="2:9" x14ac:dyDescent="0.25">
      <c r="B84" s="37"/>
      <c r="C84" s="432"/>
      <c r="D84" s="433"/>
      <c r="E84" s="433"/>
      <c r="F84" s="433"/>
      <c r="G84" s="433"/>
      <c r="H84" s="433"/>
      <c r="I84" s="434"/>
    </row>
    <row r="85" spans="2:9" x14ac:dyDescent="0.25">
      <c r="B85" s="37"/>
      <c r="C85" s="432"/>
      <c r="D85" s="433"/>
      <c r="E85" s="433"/>
      <c r="F85" s="433"/>
      <c r="G85" s="433"/>
      <c r="H85" s="433"/>
      <c r="I85" s="434"/>
    </row>
    <row r="86" spans="2:9" x14ac:dyDescent="0.25">
      <c r="B86" s="37"/>
      <c r="C86" s="432"/>
      <c r="D86" s="433"/>
      <c r="E86" s="433"/>
      <c r="F86" s="433"/>
      <c r="G86" s="433"/>
      <c r="H86" s="433"/>
      <c r="I86" s="434"/>
    </row>
    <row r="87" spans="2:9" x14ac:dyDescent="0.25">
      <c r="B87" s="37"/>
      <c r="C87" s="432"/>
      <c r="D87" s="433"/>
      <c r="E87" s="433"/>
      <c r="F87" s="433"/>
      <c r="G87" s="433"/>
      <c r="H87" s="433"/>
      <c r="I87" s="434"/>
    </row>
    <row r="88" spans="2:9" x14ac:dyDescent="0.25">
      <c r="B88" s="37"/>
      <c r="C88" s="432"/>
      <c r="D88" s="433"/>
      <c r="E88" s="433"/>
      <c r="F88" s="433"/>
      <c r="G88" s="433"/>
      <c r="H88" s="433"/>
      <c r="I88" s="434"/>
    </row>
    <row r="89" spans="2:9" x14ac:dyDescent="0.25">
      <c r="B89" s="37"/>
      <c r="C89" s="432"/>
      <c r="D89" s="433"/>
      <c r="E89" s="433"/>
      <c r="F89" s="433"/>
      <c r="G89" s="433"/>
      <c r="H89" s="433"/>
      <c r="I89" s="434"/>
    </row>
    <row r="90" spans="2:9" x14ac:dyDescent="0.25">
      <c r="B90" s="37"/>
      <c r="C90" s="432"/>
      <c r="D90" s="433"/>
      <c r="E90" s="433"/>
      <c r="F90" s="433"/>
      <c r="G90" s="433"/>
      <c r="H90" s="433"/>
      <c r="I90" s="434"/>
    </row>
    <row r="91" spans="2:9" x14ac:dyDescent="0.25">
      <c r="B91" s="37"/>
      <c r="C91" s="432"/>
      <c r="D91" s="433"/>
      <c r="E91" s="433"/>
      <c r="F91" s="433"/>
      <c r="G91" s="433"/>
      <c r="H91" s="433"/>
      <c r="I91" s="434"/>
    </row>
    <row r="92" spans="2:9" x14ac:dyDescent="0.25">
      <c r="B92" s="37"/>
      <c r="C92" s="432"/>
      <c r="D92" s="433"/>
      <c r="E92" s="433"/>
      <c r="F92" s="433"/>
      <c r="G92" s="433"/>
      <c r="H92" s="433"/>
      <c r="I92" s="434"/>
    </row>
    <row r="93" spans="2:9" x14ac:dyDescent="0.25">
      <c r="B93" s="37"/>
      <c r="C93" s="432"/>
      <c r="D93" s="433"/>
      <c r="E93" s="433"/>
      <c r="F93" s="433"/>
      <c r="G93" s="433"/>
      <c r="H93" s="433"/>
      <c r="I93" s="434"/>
    </row>
    <row r="94" spans="2:9" x14ac:dyDescent="0.25">
      <c r="B94" s="37"/>
      <c r="C94" s="432"/>
      <c r="D94" s="433"/>
      <c r="E94" s="433"/>
      <c r="F94" s="433"/>
      <c r="G94" s="433"/>
      <c r="H94" s="433"/>
      <c r="I94" s="434"/>
    </row>
    <row r="95" spans="2:9" x14ac:dyDescent="0.25">
      <c r="B95" s="37"/>
      <c r="C95" s="432"/>
      <c r="D95" s="433"/>
      <c r="E95" s="433"/>
      <c r="F95" s="433"/>
      <c r="G95" s="433"/>
      <c r="H95" s="433"/>
      <c r="I95" s="434"/>
    </row>
    <row r="96" spans="2:9" x14ac:dyDescent="0.25">
      <c r="B96" s="37"/>
      <c r="C96" s="432"/>
      <c r="D96" s="433"/>
      <c r="E96" s="433"/>
      <c r="F96" s="433"/>
      <c r="G96" s="433"/>
      <c r="H96" s="433"/>
      <c r="I96" s="434"/>
    </row>
    <row r="97" spans="1:10" x14ac:dyDescent="0.25">
      <c r="B97" s="37"/>
      <c r="C97" s="432"/>
      <c r="D97" s="433"/>
      <c r="E97" s="433"/>
      <c r="F97" s="433"/>
      <c r="G97" s="433"/>
      <c r="H97" s="433"/>
      <c r="I97" s="434"/>
    </row>
    <row r="98" spans="1:10" x14ac:dyDescent="0.25">
      <c r="B98" s="37"/>
      <c r="C98" s="432"/>
      <c r="D98" s="433"/>
      <c r="E98" s="433"/>
      <c r="F98" s="433"/>
      <c r="G98" s="433"/>
      <c r="H98" s="433"/>
      <c r="I98" s="434"/>
    </row>
    <row r="99" spans="1:10" x14ac:dyDescent="0.25">
      <c r="B99" s="37"/>
      <c r="C99" s="432"/>
      <c r="D99" s="433"/>
      <c r="E99" s="433"/>
      <c r="F99" s="433"/>
      <c r="G99" s="433"/>
      <c r="H99" s="433"/>
      <c r="I99" s="434"/>
    </row>
    <row r="100" spans="1:10" x14ac:dyDescent="0.25">
      <c r="B100" s="37"/>
      <c r="C100" s="432"/>
      <c r="D100" s="433"/>
      <c r="E100" s="433"/>
      <c r="F100" s="433"/>
      <c r="G100" s="433"/>
      <c r="H100" s="433"/>
      <c r="I100" s="434"/>
    </row>
    <row r="101" spans="1:10" x14ac:dyDescent="0.25">
      <c r="B101" s="37"/>
      <c r="C101" s="432"/>
      <c r="D101" s="433"/>
      <c r="E101" s="433"/>
      <c r="F101" s="433"/>
      <c r="G101" s="433"/>
      <c r="H101" s="433"/>
      <c r="I101" s="434"/>
    </row>
    <row r="102" spans="1:10" x14ac:dyDescent="0.25">
      <c r="B102" s="37"/>
      <c r="C102" s="432"/>
      <c r="D102" s="433"/>
      <c r="E102" s="433"/>
      <c r="F102" s="433"/>
      <c r="G102" s="433"/>
      <c r="H102" s="433"/>
      <c r="I102" s="434"/>
    </row>
    <row r="103" spans="1:10" x14ac:dyDescent="0.25">
      <c r="B103" s="37"/>
      <c r="C103" s="432"/>
      <c r="D103" s="433"/>
      <c r="E103" s="433"/>
      <c r="F103" s="433"/>
      <c r="G103" s="433"/>
      <c r="H103" s="433"/>
      <c r="I103" s="434"/>
    </row>
    <row r="104" spans="1:10" x14ac:dyDescent="0.25">
      <c r="B104" s="37"/>
      <c r="C104" s="432"/>
      <c r="D104" s="433"/>
      <c r="E104" s="433"/>
      <c r="F104" s="433"/>
      <c r="G104" s="433"/>
      <c r="H104" s="433"/>
      <c r="I104" s="434"/>
    </row>
    <row r="105" spans="1:10" x14ac:dyDescent="0.25">
      <c r="B105" s="37"/>
      <c r="C105" s="432"/>
      <c r="D105" s="433"/>
      <c r="E105" s="433"/>
      <c r="F105" s="433"/>
      <c r="G105" s="433"/>
      <c r="H105" s="433"/>
      <c r="I105" s="434"/>
    </row>
    <row r="106" spans="1:10" x14ac:dyDescent="0.25">
      <c r="B106" s="37"/>
      <c r="C106" s="432"/>
      <c r="D106" s="433"/>
      <c r="E106" s="433"/>
      <c r="F106" s="433"/>
      <c r="G106" s="433"/>
      <c r="H106" s="433"/>
      <c r="I106" s="434"/>
    </row>
    <row r="107" spans="1:10" x14ac:dyDescent="0.25">
      <c r="B107" s="37"/>
      <c r="C107" s="432"/>
      <c r="D107" s="433"/>
      <c r="E107" s="433"/>
      <c r="F107" s="433"/>
      <c r="G107" s="433"/>
      <c r="H107" s="433"/>
      <c r="I107" s="434"/>
    </row>
    <row r="108" spans="1:10" x14ac:dyDescent="0.25">
      <c r="B108" s="37"/>
      <c r="C108" s="432"/>
      <c r="D108" s="433"/>
      <c r="E108" s="433"/>
      <c r="F108" s="433"/>
      <c r="G108" s="433"/>
      <c r="H108" s="433"/>
      <c r="I108" s="434"/>
    </row>
    <row r="109" spans="1:10" x14ac:dyDescent="0.25">
      <c r="B109" s="37"/>
      <c r="C109" s="432"/>
      <c r="D109" s="433"/>
      <c r="E109" s="433"/>
      <c r="F109" s="433"/>
      <c r="G109" s="433"/>
      <c r="H109" s="433"/>
      <c r="I109" s="434"/>
    </row>
    <row r="110" spans="1:10" x14ac:dyDescent="0.25">
      <c r="B110" s="37"/>
      <c r="C110" s="432"/>
      <c r="D110" s="433"/>
      <c r="E110" s="433"/>
      <c r="F110" s="433"/>
      <c r="G110" s="433"/>
      <c r="H110" s="433"/>
      <c r="I110" s="434"/>
    </row>
    <row r="111" spans="1:10" ht="15.75" thickBot="1" x14ac:dyDescent="0.3">
      <c r="B111" s="43"/>
      <c r="C111" s="44"/>
      <c r="D111" s="45"/>
      <c r="E111" s="46"/>
      <c r="F111" s="46"/>
      <c r="G111" s="46"/>
      <c r="H111" s="46"/>
      <c r="I111" s="47"/>
    </row>
    <row r="112" spans="1:10" ht="15.75" thickBot="1" x14ac:dyDescent="0.3">
      <c r="A112" s="41"/>
      <c r="B112" s="48" t="s">
        <v>85</v>
      </c>
      <c r="C112" s="49"/>
      <c r="D112" s="49"/>
      <c r="E112" s="49"/>
      <c r="F112" s="49"/>
      <c r="G112" s="49"/>
      <c r="H112" s="49"/>
      <c r="I112" s="49"/>
      <c r="J112" s="41"/>
    </row>
    <row r="113" spans="2:9" ht="162.75" customHeight="1" x14ac:dyDescent="0.25">
      <c r="B113" s="50" t="s">
        <v>86</v>
      </c>
      <c r="C113" s="500" t="s">
        <v>475</v>
      </c>
      <c r="D113" s="501"/>
      <c r="E113" s="501"/>
      <c r="F113" s="501"/>
      <c r="G113" s="501"/>
      <c r="H113" s="501"/>
      <c r="I113" s="502"/>
    </row>
    <row r="114" spans="2:9" ht="30" x14ac:dyDescent="0.25">
      <c r="B114" s="21" t="s">
        <v>87</v>
      </c>
      <c r="C114" s="503" t="str">
        <f>C35</f>
        <v>45 DÍAS CALENDARIOS</v>
      </c>
      <c r="D114" s="504"/>
      <c r="E114" s="504"/>
      <c r="F114" s="504"/>
      <c r="G114" s="504"/>
      <c r="H114" s="504"/>
      <c r="I114" s="505"/>
    </row>
    <row r="115" spans="2:9" x14ac:dyDescent="0.25">
      <c r="B115" s="21" t="s">
        <v>88</v>
      </c>
      <c r="C115" s="506" t="s">
        <v>89</v>
      </c>
      <c r="D115" s="507"/>
      <c r="E115" s="507"/>
      <c r="F115" s="507"/>
      <c r="G115" s="507"/>
      <c r="H115" s="507"/>
      <c r="I115" s="508"/>
    </row>
    <row r="116" spans="2:9" ht="45" x14ac:dyDescent="0.25">
      <c r="B116" s="21" t="s">
        <v>90</v>
      </c>
      <c r="C116" s="509">
        <f>+C26</f>
        <v>44250</v>
      </c>
      <c r="D116" s="510"/>
      <c r="E116" s="510"/>
      <c r="F116" s="510"/>
      <c r="G116" s="510"/>
      <c r="H116" s="510"/>
      <c r="I116" s="511"/>
    </row>
    <row r="117" spans="2:9" ht="30" x14ac:dyDescent="0.25">
      <c r="B117" s="51" t="s">
        <v>91</v>
      </c>
      <c r="C117" s="512"/>
      <c r="D117" s="513"/>
      <c r="E117" s="513"/>
      <c r="F117" s="513"/>
      <c r="G117" s="513"/>
      <c r="H117" s="513"/>
      <c r="I117" s="514"/>
    </row>
    <row r="118" spans="2:9" x14ac:dyDescent="0.25">
      <c r="B118" s="51" t="s">
        <v>92</v>
      </c>
      <c r="C118" s="476"/>
      <c r="D118" s="477"/>
      <c r="E118" s="477"/>
      <c r="F118" s="477"/>
      <c r="G118" s="477"/>
      <c r="H118" s="477"/>
      <c r="I118" s="478"/>
    </row>
    <row r="119" spans="2:9" x14ac:dyDescent="0.25">
      <c r="B119" s="51" t="s">
        <v>93</v>
      </c>
      <c r="C119" s="476"/>
      <c r="D119" s="477"/>
      <c r="E119" s="477"/>
      <c r="F119" s="477"/>
      <c r="G119" s="477"/>
      <c r="H119" s="477"/>
      <c r="I119" s="478"/>
    </row>
    <row r="120" spans="2:9" ht="30" x14ac:dyDescent="0.25">
      <c r="B120" s="51" t="s">
        <v>94</v>
      </c>
      <c r="C120" s="476"/>
      <c r="D120" s="477"/>
      <c r="E120" s="477"/>
      <c r="F120" s="477"/>
      <c r="G120" s="477"/>
      <c r="H120" s="477"/>
      <c r="I120" s="478"/>
    </row>
    <row r="121" spans="2:9" ht="30" x14ac:dyDescent="0.25">
      <c r="B121" s="21" t="s">
        <v>95</v>
      </c>
      <c r="C121" s="479"/>
      <c r="D121" s="480"/>
      <c r="E121" s="480"/>
      <c r="F121" s="480"/>
      <c r="G121" s="480"/>
      <c r="H121" s="480"/>
      <c r="I121" s="481"/>
    </row>
    <row r="122" spans="2:9" ht="30" x14ac:dyDescent="0.25">
      <c r="B122" s="51" t="s">
        <v>96</v>
      </c>
      <c r="C122" s="479"/>
      <c r="D122" s="480"/>
      <c r="E122" s="480"/>
      <c r="F122" s="480"/>
      <c r="G122" s="480"/>
      <c r="H122" s="480"/>
      <c r="I122" s="481"/>
    </row>
    <row r="123" spans="2:9" ht="15.75" thickBot="1" x14ac:dyDescent="0.3">
      <c r="B123" s="52" t="s">
        <v>97</v>
      </c>
      <c r="C123" s="482"/>
      <c r="D123" s="483"/>
      <c r="E123" s="483"/>
      <c r="F123" s="483"/>
      <c r="G123" s="483"/>
      <c r="H123" s="483"/>
      <c r="I123" s="484"/>
    </row>
  </sheetData>
  <mergeCells count="56">
    <mergeCell ref="C16:I16"/>
    <mergeCell ref="B1:I1"/>
    <mergeCell ref="C4:I4"/>
    <mergeCell ref="C5:I5"/>
    <mergeCell ref="C6:I6"/>
    <mergeCell ref="C7:I7"/>
    <mergeCell ref="C8:I8"/>
    <mergeCell ref="C9:I9"/>
    <mergeCell ref="C10:I10"/>
    <mergeCell ref="C11:I11"/>
    <mergeCell ref="C14:I14"/>
    <mergeCell ref="C15:I15"/>
    <mergeCell ref="C31:I31"/>
    <mergeCell ref="C17:I17"/>
    <mergeCell ref="C18:I18"/>
    <mergeCell ref="C19:I19"/>
    <mergeCell ref="C20:I20"/>
    <mergeCell ref="C21:I21"/>
    <mergeCell ref="C22:I22"/>
    <mergeCell ref="C23:I23"/>
    <mergeCell ref="C24:I24"/>
    <mergeCell ref="C25:I25"/>
    <mergeCell ref="C26:I26"/>
    <mergeCell ref="C30:I30"/>
    <mergeCell ref="C27:I27"/>
    <mergeCell ref="C28:I28"/>
    <mergeCell ref="C29:I29"/>
    <mergeCell ref="C43:I43"/>
    <mergeCell ref="C32:I32"/>
    <mergeCell ref="C33:I33"/>
    <mergeCell ref="C34:I34"/>
    <mergeCell ref="C35:I35"/>
    <mergeCell ref="C36:I36"/>
    <mergeCell ref="C37:I37"/>
    <mergeCell ref="C38:I38"/>
    <mergeCell ref="C39:I39"/>
    <mergeCell ref="C40:I40"/>
    <mergeCell ref="C41:I41"/>
    <mergeCell ref="C42:I42"/>
    <mergeCell ref="C118:I118"/>
    <mergeCell ref="C44:I44"/>
    <mergeCell ref="C47:I47"/>
    <mergeCell ref="C48:I48"/>
    <mergeCell ref="C49:I49"/>
    <mergeCell ref="C51:I51"/>
    <mergeCell ref="C53:I53"/>
    <mergeCell ref="C113:I113"/>
    <mergeCell ref="C114:I114"/>
    <mergeCell ref="C115:I115"/>
    <mergeCell ref="C116:I116"/>
    <mergeCell ref="C117:I117"/>
    <mergeCell ref="C119:I119"/>
    <mergeCell ref="C120:I120"/>
    <mergeCell ref="C121:I121"/>
    <mergeCell ref="C122:I122"/>
    <mergeCell ref="C123:I123"/>
  </mergeCells>
  <pageMargins left="0.7" right="0.7" top="0.75" bottom="0.75" header="0.3" footer="0.3"/>
  <pageSetup paperSize="9" scale="86" orientation="portrait" r:id="rId1"/>
  <rowBreaks count="1" manualBreakCount="1">
    <brk id="38"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zoomScale="90" zoomScaleNormal="100" zoomScaleSheetLayoutView="90" workbookViewId="0">
      <selection activeCell="M12" sqref="M12"/>
    </sheetView>
  </sheetViews>
  <sheetFormatPr baseColWidth="10" defaultRowHeight="13.5" x14ac:dyDescent="0.3"/>
  <cols>
    <col min="1" max="1" width="2.140625" style="115" customWidth="1"/>
    <col min="2" max="2" width="22.7109375" style="115" customWidth="1"/>
    <col min="3" max="3" width="15.7109375" style="115" customWidth="1"/>
    <col min="4" max="4" width="15.85546875" style="116" customWidth="1"/>
    <col min="5" max="5" width="15.7109375" style="117" customWidth="1"/>
    <col min="6" max="6" width="7.5703125" style="117" customWidth="1"/>
    <col min="7" max="7" width="7.7109375" style="117" customWidth="1"/>
    <col min="8" max="8" width="15" style="117" customWidth="1"/>
    <col min="9" max="9" width="14.7109375" style="117" customWidth="1"/>
    <col min="10" max="10" width="13.7109375" style="118" customWidth="1"/>
    <col min="11" max="11" width="13.5703125" style="118" customWidth="1"/>
    <col min="12" max="12" width="3.7109375" style="118" customWidth="1"/>
    <col min="13" max="14" width="11.42578125" style="118" customWidth="1"/>
    <col min="15" max="15" width="11.140625" style="118" customWidth="1"/>
    <col min="16" max="16" width="11.28515625" style="118" bestFit="1" customWidth="1"/>
    <col min="17" max="17" width="11.42578125" style="114"/>
    <col min="18" max="20" width="9.42578125" style="54" customWidth="1"/>
    <col min="21" max="262" width="11.42578125" style="54"/>
    <col min="263" max="263" width="9.42578125" style="54" customWidth="1"/>
    <col min="264" max="264" width="60.7109375" style="54" customWidth="1"/>
    <col min="265" max="265" width="5.5703125" style="54" customWidth="1"/>
    <col min="266" max="266" width="8.5703125" style="54" bestFit="1" customWidth="1"/>
    <col min="267" max="267" width="9" style="54" customWidth="1"/>
    <col min="268" max="268" width="13.140625" style="54" bestFit="1" customWidth="1"/>
    <col min="269" max="269" width="0.85546875" style="54" customWidth="1"/>
    <col min="270" max="270" width="10.7109375" style="54" bestFit="1" customWidth="1"/>
    <col min="271" max="271" width="11.5703125" style="54" bestFit="1" customWidth="1"/>
    <col min="272" max="272" width="12.28515625" style="54" bestFit="1" customWidth="1"/>
    <col min="273" max="518" width="11.42578125" style="54"/>
    <col min="519" max="519" width="9.42578125" style="54" customWidth="1"/>
    <col min="520" max="520" width="60.7109375" style="54" customWidth="1"/>
    <col min="521" max="521" width="5.5703125" style="54" customWidth="1"/>
    <col min="522" max="522" width="8.5703125" style="54" bestFit="1" customWidth="1"/>
    <col min="523" max="523" width="9" style="54" customWidth="1"/>
    <col min="524" max="524" width="13.140625" style="54" bestFit="1" customWidth="1"/>
    <col min="525" max="525" width="0.85546875" style="54" customWidth="1"/>
    <col min="526" max="526" width="10.7109375" style="54" bestFit="1" customWidth="1"/>
    <col min="527" max="527" width="11.5703125" style="54" bestFit="1" customWidth="1"/>
    <col min="528" max="528" width="12.28515625" style="54" bestFit="1" customWidth="1"/>
    <col min="529" max="774" width="11.42578125" style="54"/>
    <col min="775" max="775" width="9.42578125" style="54" customWidth="1"/>
    <col min="776" max="776" width="60.7109375" style="54" customWidth="1"/>
    <col min="777" max="777" width="5.5703125" style="54" customWidth="1"/>
    <col min="778" max="778" width="8.5703125" style="54" bestFit="1" customWidth="1"/>
    <col min="779" max="779" width="9" style="54" customWidth="1"/>
    <col min="780" max="780" width="13.140625" style="54" bestFit="1" customWidth="1"/>
    <col min="781" max="781" width="0.85546875" style="54" customWidth="1"/>
    <col min="782" max="782" width="10.7109375" style="54" bestFit="1" customWidth="1"/>
    <col min="783" max="783" width="11.5703125" style="54" bestFit="1" customWidth="1"/>
    <col min="784" max="784" width="12.28515625" style="54" bestFit="1" customWidth="1"/>
    <col min="785" max="1030" width="11.42578125" style="54"/>
    <col min="1031" max="1031" width="9.42578125" style="54" customWidth="1"/>
    <col min="1032" max="1032" width="60.7109375" style="54" customWidth="1"/>
    <col min="1033" max="1033" width="5.5703125" style="54" customWidth="1"/>
    <col min="1034" max="1034" width="8.5703125" style="54" bestFit="1" customWidth="1"/>
    <col min="1035" max="1035" width="9" style="54" customWidth="1"/>
    <col min="1036" max="1036" width="13.140625" style="54" bestFit="1" customWidth="1"/>
    <col min="1037" max="1037" width="0.85546875" style="54" customWidth="1"/>
    <col min="1038" max="1038" width="10.7109375" style="54" bestFit="1" customWidth="1"/>
    <col min="1039" max="1039" width="11.5703125" style="54" bestFit="1" customWidth="1"/>
    <col min="1040" max="1040" width="12.28515625" style="54" bestFit="1" customWidth="1"/>
    <col min="1041" max="1286" width="11.42578125" style="54"/>
    <col min="1287" max="1287" width="9.42578125" style="54" customWidth="1"/>
    <col min="1288" max="1288" width="60.7109375" style="54" customWidth="1"/>
    <col min="1289" max="1289" width="5.5703125" style="54" customWidth="1"/>
    <col min="1290" max="1290" width="8.5703125" style="54" bestFit="1" customWidth="1"/>
    <col min="1291" max="1291" width="9" style="54" customWidth="1"/>
    <col min="1292" max="1292" width="13.140625" style="54" bestFit="1" customWidth="1"/>
    <col min="1293" max="1293" width="0.85546875" style="54" customWidth="1"/>
    <col min="1294" max="1294" width="10.7109375" style="54" bestFit="1" customWidth="1"/>
    <col min="1295" max="1295" width="11.5703125" style="54" bestFit="1" customWidth="1"/>
    <col min="1296" max="1296" width="12.28515625" style="54" bestFit="1" customWidth="1"/>
    <col min="1297" max="1542" width="11.42578125" style="54"/>
    <col min="1543" max="1543" width="9.42578125" style="54" customWidth="1"/>
    <col min="1544" max="1544" width="60.7109375" style="54" customWidth="1"/>
    <col min="1545" max="1545" width="5.5703125" style="54" customWidth="1"/>
    <col min="1546" max="1546" width="8.5703125" style="54" bestFit="1" customWidth="1"/>
    <col min="1547" max="1547" width="9" style="54" customWidth="1"/>
    <col min="1548" max="1548" width="13.140625" style="54" bestFit="1" customWidth="1"/>
    <col min="1549" max="1549" width="0.85546875" style="54" customWidth="1"/>
    <col min="1550" max="1550" width="10.7109375" style="54" bestFit="1" customWidth="1"/>
    <col min="1551" max="1551" width="11.5703125" style="54" bestFit="1" customWidth="1"/>
    <col min="1552" max="1552" width="12.28515625" style="54" bestFit="1" customWidth="1"/>
    <col min="1553" max="1798" width="11.42578125" style="54"/>
    <col min="1799" max="1799" width="9.42578125" style="54" customWidth="1"/>
    <col min="1800" max="1800" width="60.7109375" style="54" customWidth="1"/>
    <col min="1801" max="1801" width="5.5703125" style="54" customWidth="1"/>
    <col min="1802" max="1802" width="8.5703125" style="54" bestFit="1" customWidth="1"/>
    <col min="1803" max="1803" width="9" style="54" customWidth="1"/>
    <col min="1804" max="1804" width="13.140625" style="54" bestFit="1" customWidth="1"/>
    <col min="1805" max="1805" width="0.85546875" style="54" customWidth="1"/>
    <col min="1806" max="1806" width="10.7109375" style="54" bestFit="1" customWidth="1"/>
    <col min="1807" max="1807" width="11.5703125" style="54" bestFit="1" customWidth="1"/>
    <col min="1808" max="1808" width="12.28515625" style="54" bestFit="1" customWidth="1"/>
    <col min="1809" max="2054" width="11.42578125" style="54"/>
    <col min="2055" max="2055" width="9.42578125" style="54" customWidth="1"/>
    <col min="2056" max="2056" width="60.7109375" style="54" customWidth="1"/>
    <col min="2057" max="2057" width="5.5703125" style="54" customWidth="1"/>
    <col min="2058" max="2058" width="8.5703125" style="54" bestFit="1" customWidth="1"/>
    <col min="2059" max="2059" width="9" style="54" customWidth="1"/>
    <col min="2060" max="2060" width="13.140625" style="54" bestFit="1" customWidth="1"/>
    <col min="2061" max="2061" width="0.85546875" style="54" customWidth="1"/>
    <col min="2062" max="2062" width="10.7109375" style="54" bestFit="1" customWidth="1"/>
    <col min="2063" max="2063" width="11.5703125" style="54" bestFit="1" customWidth="1"/>
    <col min="2064" max="2064" width="12.28515625" style="54" bestFit="1" customWidth="1"/>
    <col min="2065" max="2310" width="11.42578125" style="54"/>
    <col min="2311" max="2311" width="9.42578125" style="54" customWidth="1"/>
    <col min="2312" max="2312" width="60.7109375" style="54" customWidth="1"/>
    <col min="2313" max="2313" width="5.5703125" style="54" customWidth="1"/>
    <col min="2314" max="2314" width="8.5703125" style="54" bestFit="1" customWidth="1"/>
    <col min="2315" max="2315" width="9" style="54" customWidth="1"/>
    <col min="2316" max="2316" width="13.140625" style="54" bestFit="1" customWidth="1"/>
    <col min="2317" max="2317" width="0.85546875" style="54" customWidth="1"/>
    <col min="2318" max="2318" width="10.7109375" style="54" bestFit="1" customWidth="1"/>
    <col min="2319" max="2319" width="11.5703125" style="54" bestFit="1" customWidth="1"/>
    <col min="2320" max="2320" width="12.28515625" style="54" bestFit="1" customWidth="1"/>
    <col min="2321" max="2566" width="11.42578125" style="54"/>
    <col min="2567" max="2567" width="9.42578125" style="54" customWidth="1"/>
    <col min="2568" max="2568" width="60.7109375" style="54" customWidth="1"/>
    <col min="2569" max="2569" width="5.5703125" style="54" customWidth="1"/>
    <col min="2570" max="2570" width="8.5703125" style="54" bestFit="1" customWidth="1"/>
    <col min="2571" max="2571" width="9" style="54" customWidth="1"/>
    <col min="2572" max="2572" width="13.140625" style="54" bestFit="1" customWidth="1"/>
    <col min="2573" max="2573" width="0.85546875" style="54" customWidth="1"/>
    <col min="2574" max="2574" width="10.7109375" style="54" bestFit="1" customWidth="1"/>
    <col min="2575" max="2575" width="11.5703125" style="54" bestFit="1" customWidth="1"/>
    <col min="2576" max="2576" width="12.28515625" style="54" bestFit="1" customWidth="1"/>
    <col min="2577" max="2822" width="11.42578125" style="54"/>
    <col min="2823" max="2823" width="9.42578125" style="54" customWidth="1"/>
    <col min="2824" max="2824" width="60.7109375" style="54" customWidth="1"/>
    <col min="2825" max="2825" width="5.5703125" style="54" customWidth="1"/>
    <col min="2826" max="2826" width="8.5703125" style="54" bestFit="1" customWidth="1"/>
    <col min="2827" max="2827" width="9" style="54" customWidth="1"/>
    <col min="2828" max="2828" width="13.140625" style="54" bestFit="1" customWidth="1"/>
    <col min="2829" max="2829" width="0.85546875" style="54" customWidth="1"/>
    <col min="2830" max="2830" width="10.7109375" style="54" bestFit="1" customWidth="1"/>
    <col min="2831" max="2831" width="11.5703125" style="54" bestFit="1" customWidth="1"/>
    <col min="2832" max="2832" width="12.28515625" style="54" bestFit="1" customWidth="1"/>
    <col min="2833" max="3078" width="11.42578125" style="54"/>
    <col min="3079" max="3079" width="9.42578125" style="54" customWidth="1"/>
    <col min="3080" max="3080" width="60.7109375" style="54" customWidth="1"/>
    <col min="3081" max="3081" width="5.5703125" style="54" customWidth="1"/>
    <col min="3082" max="3082" width="8.5703125" style="54" bestFit="1" customWidth="1"/>
    <col min="3083" max="3083" width="9" style="54" customWidth="1"/>
    <col min="3084" max="3084" width="13.140625" style="54" bestFit="1" customWidth="1"/>
    <col min="3085" max="3085" width="0.85546875" style="54" customWidth="1"/>
    <col min="3086" max="3086" width="10.7109375" style="54" bestFit="1" customWidth="1"/>
    <col min="3087" max="3087" width="11.5703125" style="54" bestFit="1" customWidth="1"/>
    <col min="3088" max="3088" width="12.28515625" style="54" bestFit="1" customWidth="1"/>
    <col min="3089" max="3334" width="11.42578125" style="54"/>
    <col min="3335" max="3335" width="9.42578125" style="54" customWidth="1"/>
    <col min="3336" max="3336" width="60.7109375" style="54" customWidth="1"/>
    <col min="3337" max="3337" width="5.5703125" style="54" customWidth="1"/>
    <col min="3338" max="3338" width="8.5703125" style="54" bestFit="1" customWidth="1"/>
    <col min="3339" max="3339" width="9" style="54" customWidth="1"/>
    <col min="3340" max="3340" width="13.140625" style="54" bestFit="1" customWidth="1"/>
    <col min="3341" max="3341" width="0.85546875" style="54" customWidth="1"/>
    <col min="3342" max="3342" width="10.7109375" style="54" bestFit="1" customWidth="1"/>
    <col min="3343" max="3343" width="11.5703125" style="54" bestFit="1" customWidth="1"/>
    <col min="3344" max="3344" width="12.28515625" style="54" bestFit="1" customWidth="1"/>
    <col min="3345" max="3590" width="11.42578125" style="54"/>
    <col min="3591" max="3591" width="9.42578125" style="54" customWidth="1"/>
    <col min="3592" max="3592" width="60.7109375" style="54" customWidth="1"/>
    <col min="3593" max="3593" width="5.5703125" style="54" customWidth="1"/>
    <col min="3594" max="3594" width="8.5703125" style="54" bestFit="1" customWidth="1"/>
    <col min="3595" max="3595" width="9" style="54" customWidth="1"/>
    <col min="3596" max="3596" width="13.140625" style="54" bestFit="1" customWidth="1"/>
    <col min="3597" max="3597" width="0.85546875" style="54" customWidth="1"/>
    <col min="3598" max="3598" width="10.7109375" style="54" bestFit="1" customWidth="1"/>
    <col min="3599" max="3599" width="11.5703125" style="54" bestFit="1" customWidth="1"/>
    <col min="3600" max="3600" width="12.28515625" style="54" bestFit="1" customWidth="1"/>
    <col min="3601" max="3846" width="11.42578125" style="54"/>
    <col min="3847" max="3847" width="9.42578125" style="54" customWidth="1"/>
    <col min="3848" max="3848" width="60.7109375" style="54" customWidth="1"/>
    <col min="3849" max="3849" width="5.5703125" style="54" customWidth="1"/>
    <col min="3850" max="3850" width="8.5703125" style="54" bestFit="1" customWidth="1"/>
    <col min="3851" max="3851" width="9" style="54" customWidth="1"/>
    <col min="3852" max="3852" width="13.140625" style="54" bestFit="1" customWidth="1"/>
    <col min="3853" max="3853" width="0.85546875" style="54" customWidth="1"/>
    <col min="3854" max="3854" width="10.7109375" style="54" bestFit="1" customWidth="1"/>
    <col min="3855" max="3855" width="11.5703125" style="54" bestFit="1" customWidth="1"/>
    <col min="3856" max="3856" width="12.28515625" style="54" bestFit="1" customWidth="1"/>
    <col min="3857" max="4102" width="11.42578125" style="54"/>
    <col min="4103" max="4103" width="9.42578125" style="54" customWidth="1"/>
    <col min="4104" max="4104" width="60.7109375" style="54" customWidth="1"/>
    <col min="4105" max="4105" width="5.5703125" style="54" customWidth="1"/>
    <col min="4106" max="4106" width="8.5703125" style="54" bestFit="1" customWidth="1"/>
    <col min="4107" max="4107" width="9" style="54" customWidth="1"/>
    <col min="4108" max="4108" width="13.140625" style="54" bestFit="1" customWidth="1"/>
    <col min="4109" max="4109" width="0.85546875" style="54" customWidth="1"/>
    <col min="4110" max="4110" width="10.7109375" style="54" bestFit="1" customWidth="1"/>
    <col min="4111" max="4111" width="11.5703125" style="54" bestFit="1" customWidth="1"/>
    <col min="4112" max="4112" width="12.28515625" style="54" bestFit="1" customWidth="1"/>
    <col min="4113" max="4358" width="11.42578125" style="54"/>
    <col min="4359" max="4359" width="9.42578125" style="54" customWidth="1"/>
    <col min="4360" max="4360" width="60.7109375" style="54" customWidth="1"/>
    <col min="4361" max="4361" width="5.5703125" style="54" customWidth="1"/>
    <col min="4362" max="4362" width="8.5703125" style="54" bestFit="1" customWidth="1"/>
    <col min="4363" max="4363" width="9" style="54" customWidth="1"/>
    <col min="4364" max="4364" width="13.140625" style="54" bestFit="1" customWidth="1"/>
    <col min="4365" max="4365" width="0.85546875" style="54" customWidth="1"/>
    <col min="4366" max="4366" width="10.7109375" style="54" bestFit="1" customWidth="1"/>
    <col min="4367" max="4367" width="11.5703125" style="54" bestFit="1" customWidth="1"/>
    <col min="4368" max="4368" width="12.28515625" style="54" bestFit="1" customWidth="1"/>
    <col min="4369" max="4614" width="11.42578125" style="54"/>
    <col min="4615" max="4615" width="9.42578125" style="54" customWidth="1"/>
    <col min="4616" max="4616" width="60.7109375" style="54" customWidth="1"/>
    <col min="4617" max="4617" width="5.5703125" style="54" customWidth="1"/>
    <col min="4618" max="4618" width="8.5703125" style="54" bestFit="1" customWidth="1"/>
    <col min="4619" max="4619" width="9" style="54" customWidth="1"/>
    <col min="4620" max="4620" width="13.140625" style="54" bestFit="1" customWidth="1"/>
    <col min="4621" max="4621" width="0.85546875" style="54" customWidth="1"/>
    <col min="4622" max="4622" width="10.7109375" style="54" bestFit="1" customWidth="1"/>
    <col min="4623" max="4623" width="11.5703125" style="54" bestFit="1" customWidth="1"/>
    <col min="4624" max="4624" width="12.28515625" style="54" bestFit="1" customWidth="1"/>
    <col min="4625" max="4870" width="11.42578125" style="54"/>
    <col min="4871" max="4871" width="9.42578125" style="54" customWidth="1"/>
    <col min="4872" max="4872" width="60.7109375" style="54" customWidth="1"/>
    <col min="4873" max="4873" width="5.5703125" style="54" customWidth="1"/>
    <col min="4874" max="4874" width="8.5703125" style="54" bestFit="1" customWidth="1"/>
    <col min="4875" max="4875" width="9" style="54" customWidth="1"/>
    <col min="4876" max="4876" width="13.140625" style="54" bestFit="1" customWidth="1"/>
    <col min="4877" max="4877" width="0.85546875" style="54" customWidth="1"/>
    <col min="4878" max="4878" width="10.7109375" style="54" bestFit="1" customWidth="1"/>
    <col min="4879" max="4879" width="11.5703125" style="54" bestFit="1" customWidth="1"/>
    <col min="4880" max="4880" width="12.28515625" style="54" bestFit="1" customWidth="1"/>
    <col min="4881" max="5126" width="11.42578125" style="54"/>
    <col min="5127" max="5127" width="9.42578125" style="54" customWidth="1"/>
    <col min="5128" max="5128" width="60.7109375" style="54" customWidth="1"/>
    <col min="5129" max="5129" width="5.5703125" style="54" customWidth="1"/>
    <col min="5130" max="5130" width="8.5703125" style="54" bestFit="1" customWidth="1"/>
    <col min="5131" max="5131" width="9" style="54" customWidth="1"/>
    <col min="5132" max="5132" width="13.140625" style="54" bestFit="1" customWidth="1"/>
    <col min="5133" max="5133" width="0.85546875" style="54" customWidth="1"/>
    <col min="5134" max="5134" width="10.7109375" style="54" bestFit="1" customWidth="1"/>
    <col min="5135" max="5135" width="11.5703125" style="54" bestFit="1" customWidth="1"/>
    <col min="5136" max="5136" width="12.28515625" style="54" bestFit="1" customWidth="1"/>
    <col min="5137" max="5382" width="11.42578125" style="54"/>
    <col min="5383" max="5383" width="9.42578125" style="54" customWidth="1"/>
    <col min="5384" max="5384" width="60.7109375" style="54" customWidth="1"/>
    <col min="5385" max="5385" width="5.5703125" style="54" customWidth="1"/>
    <col min="5386" max="5386" width="8.5703125" style="54" bestFit="1" customWidth="1"/>
    <col min="5387" max="5387" width="9" style="54" customWidth="1"/>
    <col min="5388" max="5388" width="13.140625" style="54" bestFit="1" customWidth="1"/>
    <col min="5389" max="5389" width="0.85546875" style="54" customWidth="1"/>
    <col min="5390" max="5390" width="10.7109375" style="54" bestFit="1" customWidth="1"/>
    <col min="5391" max="5391" width="11.5703125" style="54" bestFit="1" customWidth="1"/>
    <col min="5392" max="5392" width="12.28515625" style="54" bestFit="1" customWidth="1"/>
    <col min="5393" max="5638" width="11.42578125" style="54"/>
    <col min="5639" max="5639" width="9.42578125" style="54" customWidth="1"/>
    <col min="5640" max="5640" width="60.7109375" style="54" customWidth="1"/>
    <col min="5641" max="5641" width="5.5703125" style="54" customWidth="1"/>
    <col min="5642" max="5642" width="8.5703125" style="54" bestFit="1" customWidth="1"/>
    <col min="5643" max="5643" width="9" style="54" customWidth="1"/>
    <col min="5644" max="5644" width="13.140625" style="54" bestFit="1" customWidth="1"/>
    <col min="5645" max="5645" width="0.85546875" style="54" customWidth="1"/>
    <col min="5646" max="5646" width="10.7109375" style="54" bestFit="1" customWidth="1"/>
    <col min="5647" max="5647" width="11.5703125" style="54" bestFit="1" customWidth="1"/>
    <col min="5648" max="5648" width="12.28515625" style="54" bestFit="1" customWidth="1"/>
    <col min="5649" max="5894" width="11.42578125" style="54"/>
    <col min="5895" max="5895" width="9.42578125" style="54" customWidth="1"/>
    <col min="5896" max="5896" width="60.7109375" style="54" customWidth="1"/>
    <col min="5897" max="5897" width="5.5703125" style="54" customWidth="1"/>
    <col min="5898" max="5898" width="8.5703125" style="54" bestFit="1" customWidth="1"/>
    <col min="5899" max="5899" width="9" style="54" customWidth="1"/>
    <col min="5900" max="5900" width="13.140625" style="54" bestFit="1" customWidth="1"/>
    <col min="5901" max="5901" width="0.85546875" style="54" customWidth="1"/>
    <col min="5902" max="5902" width="10.7109375" style="54" bestFit="1" customWidth="1"/>
    <col min="5903" max="5903" width="11.5703125" style="54" bestFit="1" customWidth="1"/>
    <col min="5904" max="5904" width="12.28515625" style="54" bestFit="1" customWidth="1"/>
    <col min="5905" max="6150" width="11.42578125" style="54"/>
    <col min="6151" max="6151" width="9.42578125" style="54" customWidth="1"/>
    <col min="6152" max="6152" width="60.7109375" style="54" customWidth="1"/>
    <col min="6153" max="6153" width="5.5703125" style="54" customWidth="1"/>
    <col min="6154" max="6154" width="8.5703125" style="54" bestFit="1" customWidth="1"/>
    <col min="6155" max="6155" width="9" style="54" customWidth="1"/>
    <col min="6156" max="6156" width="13.140625" style="54" bestFit="1" customWidth="1"/>
    <col min="6157" max="6157" width="0.85546875" style="54" customWidth="1"/>
    <col min="6158" max="6158" width="10.7109375" style="54" bestFit="1" customWidth="1"/>
    <col min="6159" max="6159" width="11.5703125" style="54" bestFit="1" customWidth="1"/>
    <col min="6160" max="6160" width="12.28515625" style="54" bestFit="1" customWidth="1"/>
    <col min="6161" max="6406" width="11.42578125" style="54"/>
    <col min="6407" max="6407" width="9.42578125" style="54" customWidth="1"/>
    <col min="6408" max="6408" width="60.7109375" style="54" customWidth="1"/>
    <col min="6409" max="6409" width="5.5703125" style="54" customWidth="1"/>
    <col min="6410" max="6410" width="8.5703125" style="54" bestFit="1" customWidth="1"/>
    <col min="6411" max="6411" width="9" style="54" customWidth="1"/>
    <col min="6412" max="6412" width="13.140625" style="54" bestFit="1" customWidth="1"/>
    <col min="6413" max="6413" width="0.85546875" style="54" customWidth="1"/>
    <col min="6414" max="6414" width="10.7109375" style="54" bestFit="1" customWidth="1"/>
    <col min="6415" max="6415" width="11.5703125" style="54" bestFit="1" customWidth="1"/>
    <col min="6416" max="6416" width="12.28515625" style="54" bestFit="1" customWidth="1"/>
    <col min="6417" max="6662" width="11.42578125" style="54"/>
    <col min="6663" max="6663" width="9.42578125" style="54" customWidth="1"/>
    <col min="6664" max="6664" width="60.7109375" style="54" customWidth="1"/>
    <col min="6665" max="6665" width="5.5703125" style="54" customWidth="1"/>
    <col min="6666" max="6666" width="8.5703125" style="54" bestFit="1" customWidth="1"/>
    <col min="6667" max="6667" width="9" style="54" customWidth="1"/>
    <col min="6668" max="6668" width="13.140625" style="54" bestFit="1" customWidth="1"/>
    <col min="6669" max="6669" width="0.85546875" style="54" customWidth="1"/>
    <col min="6670" max="6670" width="10.7109375" style="54" bestFit="1" customWidth="1"/>
    <col min="6671" max="6671" width="11.5703125" style="54" bestFit="1" customWidth="1"/>
    <col min="6672" max="6672" width="12.28515625" style="54" bestFit="1" customWidth="1"/>
    <col min="6673" max="6918" width="11.42578125" style="54"/>
    <col min="6919" max="6919" width="9.42578125" style="54" customWidth="1"/>
    <col min="6920" max="6920" width="60.7109375" style="54" customWidth="1"/>
    <col min="6921" max="6921" width="5.5703125" style="54" customWidth="1"/>
    <col min="6922" max="6922" width="8.5703125" style="54" bestFit="1" customWidth="1"/>
    <col min="6923" max="6923" width="9" style="54" customWidth="1"/>
    <col min="6924" max="6924" width="13.140625" style="54" bestFit="1" customWidth="1"/>
    <col min="6925" max="6925" width="0.85546875" style="54" customWidth="1"/>
    <col min="6926" max="6926" width="10.7109375" style="54" bestFit="1" customWidth="1"/>
    <col min="6927" max="6927" width="11.5703125" style="54" bestFit="1" customWidth="1"/>
    <col min="6928" max="6928" width="12.28515625" style="54" bestFit="1" customWidth="1"/>
    <col min="6929" max="7174" width="11.42578125" style="54"/>
    <col min="7175" max="7175" width="9.42578125" style="54" customWidth="1"/>
    <col min="7176" max="7176" width="60.7109375" style="54" customWidth="1"/>
    <col min="7177" max="7177" width="5.5703125" style="54" customWidth="1"/>
    <col min="7178" max="7178" width="8.5703125" style="54" bestFit="1" customWidth="1"/>
    <col min="7179" max="7179" width="9" style="54" customWidth="1"/>
    <col min="7180" max="7180" width="13.140625" style="54" bestFit="1" customWidth="1"/>
    <col min="7181" max="7181" width="0.85546875" style="54" customWidth="1"/>
    <col min="7182" max="7182" width="10.7109375" style="54" bestFit="1" customWidth="1"/>
    <col min="7183" max="7183" width="11.5703125" style="54" bestFit="1" customWidth="1"/>
    <col min="7184" max="7184" width="12.28515625" style="54" bestFit="1" customWidth="1"/>
    <col min="7185" max="7430" width="11.42578125" style="54"/>
    <col min="7431" max="7431" width="9.42578125" style="54" customWidth="1"/>
    <col min="7432" max="7432" width="60.7109375" style="54" customWidth="1"/>
    <col min="7433" max="7433" width="5.5703125" style="54" customWidth="1"/>
    <col min="7434" max="7434" width="8.5703125" style="54" bestFit="1" customWidth="1"/>
    <col min="7435" max="7435" width="9" style="54" customWidth="1"/>
    <col min="7436" max="7436" width="13.140625" style="54" bestFit="1" customWidth="1"/>
    <col min="7437" max="7437" width="0.85546875" style="54" customWidth="1"/>
    <col min="7438" max="7438" width="10.7109375" style="54" bestFit="1" customWidth="1"/>
    <col min="7439" max="7439" width="11.5703125" style="54" bestFit="1" customWidth="1"/>
    <col min="7440" max="7440" width="12.28515625" style="54" bestFit="1" customWidth="1"/>
    <col min="7441" max="7686" width="11.42578125" style="54"/>
    <col min="7687" max="7687" width="9.42578125" style="54" customWidth="1"/>
    <col min="7688" max="7688" width="60.7109375" style="54" customWidth="1"/>
    <col min="7689" max="7689" width="5.5703125" style="54" customWidth="1"/>
    <col min="7690" max="7690" width="8.5703125" style="54" bestFit="1" customWidth="1"/>
    <col min="7691" max="7691" width="9" style="54" customWidth="1"/>
    <col min="7692" max="7692" width="13.140625" style="54" bestFit="1" customWidth="1"/>
    <col min="7693" max="7693" width="0.85546875" style="54" customWidth="1"/>
    <col min="7694" max="7694" width="10.7109375" style="54" bestFit="1" customWidth="1"/>
    <col min="7695" max="7695" width="11.5703125" style="54" bestFit="1" customWidth="1"/>
    <col min="7696" max="7696" width="12.28515625" style="54" bestFit="1" customWidth="1"/>
    <col min="7697" max="7942" width="11.42578125" style="54"/>
    <col min="7943" max="7943" width="9.42578125" style="54" customWidth="1"/>
    <col min="7944" max="7944" width="60.7109375" style="54" customWidth="1"/>
    <col min="7945" max="7945" width="5.5703125" style="54" customWidth="1"/>
    <col min="7946" max="7946" width="8.5703125" style="54" bestFit="1" customWidth="1"/>
    <col min="7947" max="7947" width="9" style="54" customWidth="1"/>
    <col min="7948" max="7948" width="13.140625" style="54" bestFit="1" customWidth="1"/>
    <col min="7949" max="7949" width="0.85546875" style="54" customWidth="1"/>
    <col min="7950" max="7950" width="10.7109375" style="54" bestFit="1" customWidth="1"/>
    <col min="7951" max="7951" width="11.5703125" style="54" bestFit="1" customWidth="1"/>
    <col min="7952" max="7952" width="12.28515625" style="54" bestFit="1" customWidth="1"/>
    <col min="7953" max="8198" width="11.42578125" style="54"/>
    <col min="8199" max="8199" width="9.42578125" style="54" customWidth="1"/>
    <col min="8200" max="8200" width="60.7109375" style="54" customWidth="1"/>
    <col min="8201" max="8201" width="5.5703125" style="54" customWidth="1"/>
    <col min="8202" max="8202" width="8.5703125" style="54" bestFit="1" customWidth="1"/>
    <col min="8203" max="8203" width="9" style="54" customWidth="1"/>
    <col min="8204" max="8204" width="13.140625" style="54" bestFit="1" customWidth="1"/>
    <col min="8205" max="8205" width="0.85546875" style="54" customWidth="1"/>
    <col min="8206" max="8206" width="10.7109375" style="54" bestFit="1" customWidth="1"/>
    <col min="8207" max="8207" width="11.5703125" style="54" bestFit="1" customWidth="1"/>
    <col min="8208" max="8208" width="12.28515625" style="54" bestFit="1" customWidth="1"/>
    <col min="8209" max="8454" width="11.42578125" style="54"/>
    <col min="8455" max="8455" width="9.42578125" style="54" customWidth="1"/>
    <col min="8456" max="8456" width="60.7109375" style="54" customWidth="1"/>
    <col min="8457" max="8457" width="5.5703125" style="54" customWidth="1"/>
    <col min="8458" max="8458" width="8.5703125" style="54" bestFit="1" customWidth="1"/>
    <col min="8459" max="8459" width="9" style="54" customWidth="1"/>
    <col min="8460" max="8460" width="13.140625" style="54" bestFit="1" customWidth="1"/>
    <col min="8461" max="8461" width="0.85546875" style="54" customWidth="1"/>
    <col min="8462" max="8462" width="10.7109375" style="54" bestFit="1" customWidth="1"/>
    <col min="8463" max="8463" width="11.5703125" style="54" bestFit="1" customWidth="1"/>
    <col min="8464" max="8464" width="12.28515625" style="54" bestFit="1" customWidth="1"/>
    <col min="8465" max="8710" width="11.42578125" style="54"/>
    <col min="8711" max="8711" width="9.42578125" style="54" customWidth="1"/>
    <col min="8712" max="8712" width="60.7109375" style="54" customWidth="1"/>
    <col min="8713" max="8713" width="5.5703125" style="54" customWidth="1"/>
    <col min="8714" max="8714" width="8.5703125" style="54" bestFit="1" customWidth="1"/>
    <col min="8715" max="8715" width="9" style="54" customWidth="1"/>
    <col min="8716" max="8716" width="13.140625" style="54" bestFit="1" customWidth="1"/>
    <col min="8717" max="8717" width="0.85546875" style="54" customWidth="1"/>
    <col min="8718" max="8718" width="10.7109375" style="54" bestFit="1" customWidth="1"/>
    <col min="8719" max="8719" width="11.5703125" style="54" bestFit="1" customWidth="1"/>
    <col min="8720" max="8720" width="12.28515625" style="54" bestFit="1" customWidth="1"/>
    <col min="8721" max="8966" width="11.42578125" style="54"/>
    <col min="8967" max="8967" width="9.42578125" style="54" customWidth="1"/>
    <col min="8968" max="8968" width="60.7109375" style="54" customWidth="1"/>
    <col min="8969" max="8969" width="5.5703125" style="54" customWidth="1"/>
    <col min="8970" max="8970" width="8.5703125" style="54" bestFit="1" customWidth="1"/>
    <col min="8971" max="8971" width="9" style="54" customWidth="1"/>
    <col min="8972" max="8972" width="13.140625" style="54" bestFit="1" customWidth="1"/>
    <col min="8973" max="8973" width="0.85546875" style="54" customWidth="1"/>
    <col min="8974" max="8974" width="10.7109375" style="54" bestFit="1" customWidth="1"/>
    <col min="8975" max="8975" width="11.5703125" style="54" bestFit="1" customWidth="1"/>
    <col min="8976" max="8976" width="12.28515625" style="54" bestFit="1" customWidth="1"/>
    <col min="8977" max="9222" width="11.42578125" style="54"/>
    <col min="9223" max="9223" width="9.42578125" style="54" customWidth="1"/>
    <col min="9224" max="9224" width="60.7109375" style="54" customWidth="1"/>
    <col min="9225" max="9225" width="5.5703125" style="54" customWidth="1"/>
    <col min="9226" max="9226" width="8.5703125" style="54" bestFit="1" customWidth="1"/>
    <col min="9227" max="9227" width="9" style="54" customWidth="1"/>
    <col min="9228" max="9228" width="13.140625" style="54" bestFit="1" customWidth="1"/>
    <col min="9229" max="9229" width="0.85546875" style="54" customWidth="1"/>
    <col min="9230" max="9230" width="10.7109375" style="54" bestFit="1" customWidth="1"/>
    <col min="9231" max="9231" width="11.5703125" style="54" bestFit="1" customWidth="1"/>
    <col min="9232" max="9232" width="12.28515625" style="54" bestFit="1" customWidth="1"/>
    <col min="9233" max="9478" width="11.42578125" style="54"/>
    <col min="9479" max="9479" width="9.42578125" style="54" customWidth="1"/>
    <col min="9480" max="9480" width="60.7109375" style="54" customWidth="1"/>
    <col min="9481" max="9481" width="5.5703125" style="54" customWidth="1"/>
    <col min="9482" max="9482" width="8.5703125" style="54" bestFit="1" customWidth="1"/>
    <col min="9483" max="9483" width="9" style="54" customWidth="1"/>
    <col min="9484" max="9484" width="13.140625" style="54" bestFit="1" customWidth="1"/>
    <col min="9485" max="9485" width="0.85546875" style="54" customWidth="1"/>
    <col min="9486" max="9486" width="10.7109375" style="54" bestFit="1" customWidth="1"/>
    <col min="9487" max="9487" width="11.5703125" style="54" bestFit="1" customWidth="1"/>
    <col min="9488" max="9488" width="12.28515625" style="54" bestFit="1" customWidth="1"/>
    <col min="9489" max="9734" width="11.42578125" style="54"/>
    <col min="9735" max="9735" width="9.42578125" style="54" customWidth="1"/>
    <col min="9736" max="9736" width="60.7109375" style="54" customWidth="1"/>
    <col min="9737" max="9737" width="5.5703125" style="54" customWidth="1"/>
    <col min="9738" max="9738" width="8.5703125" style="54" bestFit="1" customWidth="1"/>
    <col min="9739" max="9739" width="9" style="54" customWidth="1"/>
    <col min="9740" max="9740" width="13.140625" style="54" bestFit="1" customWidth="1"/>
    <col min="9741" max="9741" width="0.85546875" style="54" customWidth="1"/>
    <col min="9742" max="9742" width="10.7109375" style="54" bestFit="1" customWidth="1"/>
    <col min="9743" max="9743" width="11.5703125" style="54" bestFit="1" customWidth="1"/>
    <col min="9744" max="9744" width="12.28515625" style="54" bestFit="1" customWidth="1"/>
    <col min="9745" max="9990" width="11.42578125" style="54"/>
    <col min="9991" max="9991" width="9.42578125" style="54" customWidth="1"/>
    <col min="9992" max="9992" width="60.7109375" style="54" customWidth="1"/>
    <col min="9993" max="9993" width="5.5703125" style="54" customWidth="1"/>
    <col min="9994" max="9994" width="8.5703125" style="54" bestFit="1" customWidth="1"/>
    <col min="9995" max="9995" width="9" style="54" customWidth="1"/>
    <col min="9996" max="9996" width="13.140625" style="54" bestFit="1" customWidth="1"/>
    <col min="9997" max="9997" width="0.85546875" style="54" customWidth="1"/>
    <col min="9998" max="9998" width="10.7109375" style="54" bestFit="1" customWidth="1"/>
    <col min="9999" max="9999" width="11.5703125" style="54" bestFit="1" customWidth="1"/>
    <col min="10000" max="10000" width="12.28515625" style="54" bestFit="1" customWidth="1"/>
    <col min="10001" max="10246" width="11.42578125" style="54"/>
    <col min="10247" max="10247" width="9.42578125" style="54" customWidth="1"/>
    <col min="10248" max="10248" width="60.7109375" style="54" customWidth="1"/>
    <col min="10249" max="10249" width="5.5703125" style="54" customWidth="1"/>
    <col min="10250" max="10250" width="8.5703125" style="54" bestFit="1" customWidth="1"/>
    <col min="10251" max="10251" width="9" style="54" customWidth="1"/>
    <col min="10252" max="10252" width="13.140625" style="54" bestFit="1" customWidth="1"/>
    <col min="10253" max="10253" width="0.85546875" style="54" customWidth="1"/>
    <col min="10254" max="10254" width="10.7109375" style="54" bestFit="1" customWidth="1"/>
    <col min="10255" max="10255" width="11.5703125" style="54" bestFit="1" customWidth="1"/>
    <col min="10256" max="10256" width="12.28515625" style="54" bestFit="1" customWidth="1"/>
    <col min="10257" max="10502" width="11.42578125" style="54"/>
    <col min="10503" max="10503" width="9.42578125" style="54" customWidth="1"/>
    <col min="10504" max="10504" width="60.7109375" style="54" customWidth="1"/>
    <col min="10505" max="10505" width="5.5703125" style="54" customWidth="1"/>
    <col min="10506" max="10506" width="8.5703125" style="54" bestFit="1" customWidth="1"/>
    <col min="10507" max="10507" width="9" style="54" customWidth="1"/>
    <col min="10508" max="10508" width="13.140625" style="54" bestFit="1" customWidth="1"/>
    <col min="10509" max="10509" width="0.85546875" style="54" customWidth="1"/>
    <col min="10510" max="10510" width="10.7109375" style="54" bestFit="1" customWidth="1"/>
    <col min="10511" max="10511" width="11.5703125" style="54" bestFit="1" customWidth="1"/>
    <col min="10512" max="10512" width="12.28515625" style="54" bestFit="1" customWidth="1"/>
    <col min="10513" max="10758" width="11.42578125" style="54"/>
    <col min="10759" max="10759" width="9.42578125" style="54" customWidth="1"/>
    <col min="10760" max="10760" width="60.7109375" style="54" customWidth="1"/>
    <col min="10761" max="10761" width="5.5703125" style="54" customWidth="1"/>
    <col min="10762" max="10762" width="8.5703125" style="54" bestFit="1" customWidth="1"/>
    <col min="10763" max="10763" width="9" style="54" customWidth="1"/>
    <col min="10764" max="10764" width="13.140625" style="54" bestFit="1" customWidth="1"/>
    <col min="10765" max="10765" width="0.85546875" style="54" customWidth="1"/>
    <col min="10766" max="10766" width="10.7109375" style="54" bestFit="1" customWidth="1"/>
    <col min="10767" max="10767" width="11.5703125" style="54" bestFit="1" customWidth="1"/>
    <col min="10768" max="10768" width="12.28515625" style="54" bestFit="1" customWidth="1"/>
    <col min="10769" max="11014" width="11.42578125" style="54"/>
    <col min="11015" max="11015" width="9.42578125" style="54" customWidth="1"/>
    <col min="11016" max="11016" width="60.7109375" style="54" customWidth="1"/>
    <col min="11017" max="11017" width="5.5703125" style="54" customWidth="1"/>
    <col min="11018" max="11018" width="8.5703125" style="54" bestFit="1" customWidth="1"/>
    <col min="11019" max="11019" width="9" style="54" customWidth="1"/>
    <col min="11020" max="11020" width="13.140625" style="54" bestFit="1" customWidth="1"/>
    <col min="11021" max="11021" width="0.85546875" style="54" customWidth="1"/>
    <col min="11022" max="11022" width="10.7109375" style="54" bestFit="1" customWidth="1"/>
    <col min="11023" max="11023" width="11.5703125" style="54" bestFit="1" customWidth="1"/>
    <col min="11024" max="11024" width="12.28515625" style="54" bestFit="1" customWidth="1"/>
    <col min="11025" max="11270" width="11.42578125" style="54"/>
    <col min="11271" max="11271" width="9.42578125" style="54" customWidth="1"/>
    <col min="11272" max="11272" width="60.7109375" style="54" customWidth="1"/>
    <col min="11273" max="11273" width="5.5703125" style="54" customWidth="1"/>
    <col min="11274" max="11274" width="8.5703125" style="54" bestFit="1" customWidth="1"/>
    <col min="11275" max="11275" width="9" style="54" customWidth="1"/>
    <col min="11276" max="11276" width="13.140625" style="54" bestFit="1" customWidth="1"/>
    <col min="11277" max="11277" width="0.85546875" style="54" customWidth="1"/>
    <col min="11278" max="11278" width="10.7109375" style="54" bestFit="1" customWidth="1"/>
    <col min="11279" max="11279" width="11.5703125" style="54" bestFit="1" customWidth="1"/>
    <col min="11280" max="11280" width="12.28515625" style="54" bestFit="1" customWidth="1"/>
    <col min="11281" max="11526" width="11.42578125" style="54"/>
    <col min="11527" max="11527" width="9.42578125" style="54" customWidth="1"/>
    <col min="11528" max="11528" width="60.7109375" style="54" customWidth="1"/>
    <col min="11529" max="11529" width="5.5703125" style="54" customWidth="1"/>
    <col min="11530" max="11530" width="8.5703125" style="54" bestFit="1" customWidth="1"/>
    <col min="11531" max="11531" width="9" style="54" customWidth="1"/>
    <col min="11532" max="11532" width="13.140625" style="54" bestFit="1" customWidth="1"/>
    <col min="11533" max="11533" width="0.85546875" style="54" customWidth="1"/>
    <col min="11534" max="11534" width="10.7109375" style="54" bestFit="1" customWidth="1"/>
    <col min="11535" max="11535" width="11.5703125" style="54" bestFit="1" customWidth="1"/>
    <col min="11536" max="11536" width="12.28515625" style="54" bestFit="1" customWidth="1"/>
    <col min="11537" max="11782" width="11.42578125" style="54"/>
    <col min="11783" max="11783" width="9.42578125" style="54" customWidth="1"/>
    <col min="11784" max="11784" width="60.7109375" style="54" customWidth="1"/>
    <col min="11785" max="11785" width="5.5703125" style="54" customWidth="1"/>
    <col min="11786" max="11786" width="8.5703125" style="54" bestFit="1" customWidth="1"/>
    <col min="11787" max="11787" width="9" style="54" customWidth="1"/>
    <col min="11788" max="11788" width="13.140625" style="54" bestFit="1" customWidth="1"/>
    <col min="11789" max="11789" width="0.85546875" style="54" customWidth="1"/>
    <col min="11790" max="11790" width="10.7109375" style="54" bestFit="1" customWidth="1"/>
    <col min="11791" max="11791" width="11.5703125" style="54" bestFit="1" customWidth="1"/>
    <col min="11792" max="11792" width="12.28515625" style="54" bestFit="1" customWidth="1"/>
    <col min="11793" max="12038" width="11.42578125" style="54"/>
    <col min="12039" max="12039" width="9.42578125" style="54" customWidth="1"/>
    <col min="12040" max="12040" width="60.7109375" style="54" customWidth="1"/>
    <col min="12041" max="12041" width="5.5703125" style="54" customWidth="1"/>
    <col min="12042" max="12042" width="8.5703125" style="54" bestFit="1" customWidth="1"/>
    <col min="12043" max="12043" width="9" style="54" customWidth="1"/>
    <col min="12044" max="12044" width="13.140625" style="54" bestFit="1" customWidth="1"/>
    <col min="12045" max="12045" width="0.85546875" style="54" customWidth="1"/>
    <col min="12046" max="12046" width="10.7109375" style="54" bestFit="1" customWidth="1"/>
    <col min="12047" max="12047" width="11.5703125" style="54" bestFit="1" customWidth="1"/>
    <col min="12048" max="12048" width="12.28515625" style="54" bestFit="1" customWidth="1"/>
    <col min="12049" max="12294" width="11.42578125" style="54"/>
    <col min="12295" max="12295" width="9.42578125" style="54" customWidth="1"/>
    <col min="12296" max="12296" width="60.7109375" style="54" customWidth="1"/>
    <col min="12297" max="12297" width="5.5703125" style="54" customWidth="1"/>
    <col min="12298" max="12298" width="8.5703125" style="54" bestFit="1" customWidth="1"/>
    <col min="12299" max="12299" width="9" style="54" customWidth="1"/>
    <col min="12300" max="12300" width="13.140625" style="54" bestFit="1" customWidth="1"/>
    <col min="12301" max="12301" width="0.85546875" style="54" customWidth="1"/>
    <col min="12302" max="12302" width="10.7109375" style="54" bestFit="1" customWidth="1"/>
    <col min="12303" max="12303" width="11.5703125" style="54" bestFit="1" customWidth="1"/>
    <col min="12304" max="12304" width="12.28515625" style="54" bestFit="1" customWidth="1"/>
    <col min="12305" max="12550" width="11.42578125" style="54"/>
    <col min="12551" max="12551" width="9.42578125" style="54" customWidth="1"/>
    <col min="12552" max="12552" width="60.7109375" style="54" customWidth="1"/>
    <col min="12553" max="12553" width="5.5703125" style="54" customWidth="1"/>
    <col min="12554" max="12554" width="8.5703125" style="54" bestFit="1" customWidth="1"/>
    <col min="12555" max="12555" width="9" style="54" customWidth="1"/>
    <col min="12556" max="12556" width="13.140625" style="54" bestFit="1" customWidth="1"/>
    <col min="12557" max="12557" width="0.85546875" style="54" customWidth="1"/>
    <col min="12558" max="12558" width="10.7109375" style="54" bestFit="1" customWidth="1"/>
    <col min="12559" max="12559" width="11.5703125" style="54" bestFit="1" customWidth="1"/>
    <col min="12560" max="12560" width="12.28515625" style="54" bestFit="1" customWidth="1"/>
    <col min="12561" max="12806" width="11.42578125" style="54"/>
    <col min="12807" max="12807" width="9.42578125" style="54" customWidth="1"/>
    <col min="12808" max="12808" width="60.7109375" style="54" customWidth="1"/>
    <col min="12809" max="12809" width="5.5703125" style="54" customWidth="1"/>
    <col min="12810" max="12810" width="8.5703125" style="54" bestFit="1" customWidth="1"/>
    <col min="12811" max="12811" width="9" style="54" customWidth="1"/>
    <col min="12812" max="12812" width="13.140625" style="54" bestFit="1" customWidth="1"/>
    <col min="12813" max="12813" width="0.85546875" style="54" customWidth="1"/>
    <col min="12814" max="12814" width="10.7109375" style="54" bestFit="1" customWidth="1"/>
    <col min="12815" max="12815" width="11.5703125" style="54" bestFit="1" customWidth="1"/>
    <col min="12816" max="12816" width="12.28515625" style="54" bestFit="1" customWidth="1"/>
    <col min="12817" max="13062" width="11.42578125" style="54"/>
    <col min="13063" max="13063" width="9.42578125" style="54" customWidth="1"/>
    <col min="13064" max="13064" width="60.7109375" style="54" customWidth="1"/>
    <col min="13065" max="13065" width="5.5703125" style="54" customWidth="1"/>
    <col min="13066" max="13066" width="8.5703125" style="54" bestFit="1" customWidth="1"/>
    <col min="13067" max="13067" width="9" style="54" customWidth="1"/>
    <col min="13068" max="13068" width="13.140625" style="54" bestFit="1" customWidth="1"/>
    <col min="13069" max="13069" width="0.85546875" style="54" customWidth="1"/>
    <col min="13070" max="13070" width="10.7109375" style="54" bestFit="1" customWidth="1"/>
    <col min="13071" max="13071" width="11.5703125" style="54" bestFit="1" customWidth="1"/>
    <col min="13072" max="13072" width="12.28515625" style="54" bestFit="1" customWidth="1"/>
    <col min="13073" max="13318" width="11.42578125" style="54"/>
    <col min="13319" max="13319" width="9.42578125" style="54" customWidth="1"/>
    <col min="13320" max="13320" width="60.7109375" style="54" customWidth="1"/>
    <col min="13321" max="13321" width="5.5703125" style="54" customWidth="1"/>
    <col min="13322" max="13322" width="8.5703125" style="54" bestFit="1" customWidth="1"/>
    <col min="13323" max="13323" width="9" style="54" customWidth="1"/>
    <col min="13324" max="13324" width="13.140625" style="54" bestFit="1" customWidth="1"/>
    <col min="13325" max="13325" width="0.85546875" style="54" customWidth="1"/>
    <col min="13326" max="13326" width="10.7109375" style="54" bestFit="1" customWidth="1"/>
    <col min="13327" max="13327" width="11.5703125" style="54" bestFit="1" customWidth="1"/>
    <col min="13328" max="13328" width="12.28515625" style="54" bestFit="1" customWidth="1"/>
    <col min="13329" max="13574" width="11.42578125" style="54"/>
    <col min="13575" max="13575" width="9.42578125" style="54" customWidth="1"/>
    <col min="13576" max="13576" width="60.7109375" style="54" customWidth="1"/>
    <col min="13577" max="13577" width="5.5703125" style="54" customWidth="1"/>
    <col min="13578" max="13578" width="8.5703125" style="54" bestFit="1" customWidth="1"/>
    <col min="13579" max="13579" width="9" style="54" customWidth="1"/>
    <col min="13580" max="13580" width="13.140625" style="54" bestFit="1" customWidth="1"/>
    <col min="13581" max="13581" width="0.85546875" style="54" customWidth="1"/>
    <col min="13582" max="13582" width="10.7109375" style="54" bestFit="1" customWidth="1"/>
    <col min="13583" max="13583" width="11.5703125" style="54" bestFit="1" customWidth="1"/>
    <col min="13584" max="13584" width="12.28515625" style="54" bestFit="1" customWidth="1"/>
    <col min="13585" max="13830" width="11.42578125" style="54"/>
    <col min="13831" max="13831" width="9.42578125" style="54" customWidth="1"/>
    <col min="13832" max="13832" width="60.7109375" style="54" customWidth="1"/>
    <col min="13833" max="13833" width="5.5703125" style="54" customWidth="1"/>
    <col min="13834" max="13834" width="8.5703125" style="54" bestFit="1" customWidth="1"/>
    <col min="13835" max="13835" width="9" style="54" customWidth="1"/>
    <col min="13836" max="13836" width="13.140625" style="54" bestFit="1" customWidth="1"/>
    <col min="13837" max="13837" width="0.85546875" style="54" customWidth="1"/>
    <col min="13838" max="13838" width="10.7109375" style="54" bestFit="1" customWidth="1"/>
    <col min="13839" max="13839" width="11.5703125" style="54" bestFit="1" customWidth="1"/>
    <col min="13840" max="13840" width="12.28515625" style="54" bestFit="1" customWidth="1"/>
    <col min="13841" max="14086" width="11.42578125" style="54"/>
    <col min="14087" max="14087" width="9.42578125" style="54" customWidth="1"/>
    <col min="14088" max="14088" width="60.7109375" style="54" customWidth="1"/>
    <col min="14089" max="14089" width="5.5703125" style="54" customWidth="1"/>
    <col min="14090" max="14090" width="8.5703125" style="54" bestFit="1" customWidth="1"/>
    <col min="14091" max="14091" width="9" style="54" customWidth="1"/>
    <col min="14092" max="14092" width="13.140625" style="54" bestFit="1" customWidth="1"/>
    <col min="14093" max="14093" width="0.85546875" style="54" customWidth="1"/>
    <col min="14094" max="14094" width="10.7109375" style="54" bestFit="1" customWidth="1"/>
    <col min="14095" max="14095" width="11.5703125" style="54" bestFit="1" customWidth="1"/>
    <col min="14096" max="14096" width="12.28515625" style="54" bestFit="1" customWidth="1"/>
    <col min="14097" max="14342" width="11.42578125" style="54"/>
    <col min="14343" max="14343" width="9.42578125" style="54" customWidth="1"/>
    <col min="14344" max="14344" width="60.7109375" style="54" customWidth="1"/>
    <col min="14345" max="14345" width="5.5703125" style="54" customWidth="1"/>
    <col min="14346" max="14346" width="8.5703125" style="54" bestFit="1" customWidth="1"/>
    <col min="14347" max="14347" width="9" style="54" customWidth="1"/>
    <col min="14348" max="14348" width="13.140625" style="54" bestFit="1" customWidth="1"/>
    <col min="14349" max="14349" width="0.85546875" style="54" customWidth="1"/>
    <col min="14350" max="14350" width="10.7109375" style="54" bestFit="1" customWidth="1"/>
    <col min="14351" max="14351" width="11.5703125" style="54" bestFit="1" customWidth="1"/>
    <col min="14352" max="14352" width="12.28515625" style="54" bestFit="1" customWidth="1"/>
    <col min="14353" max="14598" width="11.42578125" style="54"/>
    <col min="14599" max="14599" width="9.42578125" style="54" customWidth="1"/>
    <col min="14600" max="14600" width="60.7109375" style="54" customWidth="1"/>
    <col min="14601" max="14601" width="5.5703125" style="54" customWidth="1"/>
    <col min="14602" max="14602" width="8.5703125" style="54" bestFit="1" customWidth="1"/>
    <col min="14603" max="14603" width="9" style="54" customWidth="1"/>
    <col min="14604" max="14604" width="13.140625" style="54" bestFit="1" customWidth="1"/>
    <col min="14605" max="14605" width="0.85546875" style="54" customWidth="1"/>
    <col min="14606" max="14606" width="10.7109375" style="54" bestFit="1" customWidth="1"/>
    <col min="14607" max="14607" width="11.5703125" style="54" bestFit="1" customWidth="1"/>
    <col min="14608" max="14608" width="12.28515625" style="54" bestFit="1" customWidth="1"/>
    <col min="14609" max="14854" width="11.42578125" style="54"/>
    <col min="14855" max="14855" width="9.42578125" style="54" customWidth="1"/>
    <col min="14856" max="14856" width="60.7109375" style="54" customWidth="1"/>
    <col min="14857" max="14857" width="5.5703125" style="54" customWidth="1"/>
    <col min="14858" max="14858" width="8.5703125" style="54" bestFit="1" customWidth="1"/>
    <col min="14859" max="14859" width="9" style="54" customWidth="1"/>
    <col min="14860" max="14860" width="13.140625" style="54" bestFit="1" customWidth="1"/>
    <col min="14861" max="14861" width="0.85546875" style="54" customWidth="1"/>
    <col min="14862" max="14862" width="10.7109375" style="54" bestFit="1" customWidth="1"/>
    <col min="14863" max="14863" width="11.5703125" style="54" bestFit="1" customWidth="1"/>
    <col min="14864" max="14864" width="12.28515625" style="54" bestFit="1" customWidth="1"/>
    <col min="14865" max="15110" width="11.42578125" style="54"/>
    <col min="15111" max="15111" width="9.42578125" style="54" customWidth="1"/>
    <col min="15112" max="15112" width="60.7109375" style="54" customWidth="1"/>
    <col min="15113" max="15113" width="5.5703125" style="54" customWidth="1"/>
    <col min="15114" max="15114" width="8.5703125" style="54" bestFit="1" customWidth="1"/>
    <col min="15115" max="15115" width="9" style="54" customWidth="1"/>
    <col min="15116" max="15116" width="13.140625" style="54" bestFit="1" customWidth="1"/>
    <col min="15117" max="15117" width="0.85546875" style="54" customWidth="1"/>
    <col min="15118" max="15118" width="10.7109375" style="54" bestFit="1" customWidth="1"/>
    <col min="15119" max="15119" width="11.5703125" style="54" bestFit="1" customWidth="1"/>
    <col min="15120" max="15120" width="12.28515625" style="54" bestFit="1" customWidth="1"/>
    <col min="15121" max="15366" width="11.42578125" style="54"/>
    <col min="15367" max="15367" width="9.42578125" style="54" customWidth="1"/>
    <col min="15368" max="15368" width="60.7109375" style="54" customWidth="1"/>
    <col min="15369" max="15369" width="5.5703125" style="54" customWidth="1"/>
    <col min="15370" max="15370" width="8.5703125" style="54" bestFit="1" customWidth="1"/>
    <col min="15371" max="15371" width="9" style="54" customWidth="1"/>
    <col min="15372" max="15372" width="13.140625" style="54" bestFit="1" customWidth="1"/>
    <col min="15373" max="15373" width="0.85546875" style="54" customWidth="1"/>
    <col min="15374" max="15374" width="10.7109375" style="54" bestFit="1" customWidth="1"/>
    <col min="15375" max="15375" width="11.5703125" style="54" bestFit="1" customWidth="1"/>
    <col min="15376" max="15376" width="12.28515625" style="54" bestFit="1" customWidth="1"/>
    <col min="15377" max="15622" width="11.42578125" style="54"/>
    <col min="15623" max="15623" width="9.42578125" style="54" customWidth="1"/>
    <col min="15624" max="15624" width="60.7109375" style="54" customWidth="1"/>
    <col min="15625" max="15625" width="5.5703125" style="54" customWidth="1"/>
    <col min="15626" max="15626" width="8.5703125" style="54" bestFit="1" customWidth="1"/>
    <col min="15627" max="15627" width="9" style="54" customWidth="1"/>
    <col min="15628" max="15628" width="13.140625" style="54" bestFit="1" customWidth="1"/>
    <col min="15629" max="15629" width="0.85546875" style="54" customWidth="1"/>
    <col min="15630" max="15630" width="10.7109375" style="54" bestFit="1" customWidth="1"/>
    <col min="15631" max="15631" width="11.5703125" style="54" bestFit="1" customWidth="1"/>
    <col min="15632" max="15632" width="12.28515625" style="54" bestFit="1" customWidth="1"/>
    <col min="15633" max="15878" width="11.42578125" style="54"/>
    <col min="15879" max="15879" width="9.42578125" style="54" customWidth="1"/>
    <col min="15880" max="15880" width="60.7109375" style="54" customWidth="1"/>
    <col min="15881" max="15881" width="5.5703125" style="54" customWidth="1"/>
    <col min="15882" max="15882" width="8.5703125" style="54" bestFit="1" customWidth="1"/>
    <col min="15883" max="15883" width="9" style="54" customWidth="1"/>
    <col min="15884" max="15884" width="13.140625" style="54" bestFit="1" customWidth="1"/>
    <col min="15885" max="15885" width="0.85546875" style="54" customWidth="1"/>
    <col min="15886" max="15886" width="10.7109375" style="54" bestFit="1" customWidth="1"/>
    <col min="15887" max="15887" width="11.5703125" style="54" bestFit="1" customWidth="1"/>
    <col min="15888" max="15888" width="12.28515625" style="54" bestFit="1" customWidth="1"/>
    <col min="15889" max="16134" width="11.42578125" style="54"/>
    <col min="16135" max="16135" width="9.42578125" style="54" customWidth="1"/>
    <col min="16136" max="16136" width="60.7109375" style="54" customWidth="1"/>
    <col min="16137" max="16137" width="5.5703125" style="54" customWidth="1"/>
    <col min="16138" max="16138" width="8.5703125" style="54" bestFit="1" customWidth="1"/>
    <col min="16139" max="16139" width="9" style="54" customWidth="1"/>
    <col min="16140" max="16140" width="13.140625" style="54" bestFit="1" customWidth="1"/>
    <col min="16141" max="16141" width="0.85546875" style="54" customWidth="1"/>
    <col min="16142" max="16142" width="10.7109375" style="54" bestFit="1" customWidth="1"/>
    <col min="16143" max="16143" width="11.5703125" style="54" bestFit="1" customWidth="1"/>
    <col min="16144" max="16144" width="12.28515625" style="54" bestFit="1" customWidth="1"/>
    <col min="16145" max="16384" width="11.42578125" style="54"/>
  </cols>
  <sheetData>
    <row r="1" spans="1:24" ht="12.75" x14ac:dyDescent="0.25">
      <c r="A1" s="53"/>
      <c r="B1" s="54"/>
      <c r="C1" s="54"/>
      <c r="D1" s="54"/>
      <c r="E1" s="54"/>
      <c r="F1" s="54"/>
      <c r="G1" s="54"/>
      <c r="H1" s="54"/>
      <c r="I1" s="54"/>
      <c r="J1" s="54"/>
      <c r="K1" s="54"/>
      <c r="L1" s="54"/>
      <c r="M1" s="54"/>
      <c r="N1" s="54"/>
      <c r="O1" s="54"/>
      <c r="P1" s="54"/>
      <c r="Q1" s="54"/>
    </row>
    <row r="2" spans="1:24" ht="18" x14ac:dyDescent="0.25">
      <c r="A2" s="53"/>
      <c r="B2" s="590" t="s">
        <v>470</v>
      </c>
      <c r="C2" s="590"/>
      <c r="D2" s="590"/>
      <c r="E2" s="590"/>
      <c r="F2" s="590"/>
      <c r="G2" s="590"/>
      <c r="H2" s="590"/>
      <c r="I2" s="590"/>
      <c r="J2" s="590"/>
      <c r="K2" s="590"/>
      <c r="L2" s="590"/>
      <c r="M2" s="54"/>
      <c r="N2" s="54"/>
      <c r="O2" s="54"/>
      <c r="P2" s="54"/>
      <c r="Q2" s="54"/>
    </row>
    <row r="3" spans="1:24" ht="18" x14ac:dyDescent="0.25">
      <c r="A3" s="53"/>
      <c r="B3" s="591"/>
      <c r="C3" s="591"/>
      <c r="D3" s="591"/>
      <c r="E3" s="591"/>
      <c r="F3" s="591"/>
      <c r="G3" s="591"/>
      <c r="H3" s="591"/>
      <c r="I3" s="591"/>
      <c r="J3" s="591"/>
      <c r="K3" s="591"/>
      <c r="L3" s="591"/>
      <c r="M3" s="54"/>
      <c r="N3" s="54"/>
      <c r="O3" s="54"/>
      <c r="P3" s="54"/>
      <c r="Q3" s="54"/>
    </row>
    <row r="4" spans="1:24" ht="51.75" customHeight="1" x14ac:dyDescent="0.25">
      <c r="A4" s="53"/>
      <c r="B4" s="119" t="s">
        <v>98</v>
      </c>
      <c r="C4" s="592" t="str">
        <f>+'DATO GENERALES'!C3:D3</f>
        <v>“REMODELACION DE LA LOSA DEPORTIVA; EN LA INSTITUCION EDUCATIVA N°10526 EN LA LOCALIDAD EL VERDE, DISTRITO DE CHALAMARCA, PROVINCIA DE CHOTA, DEPARTAMENTO DE CAJAMARCA</v>
      </c>
      <c r="D4" s="592"/>
      <c r="E4" s="592"/>
      <c r="F4" s="592"/>
      <c r="G4" s="592"/>
      <c r="H4" s="592"/>
      <c r="I4" s="592"/>
      <c r="J4" s="592"/>
      <c r="K4" s="592"/>
      <c r="L4" s="55"/>
      <c r="M4" s="55"/>
      <c r="N4" s="55"/>
      <c r="O4" s="54"/>
      <c r="P4" s="54"/>
      <c r="Q4" s="54"/>
    </row>
    <row r="5" spans="1:24" ht="15" x14ac:dyDescent="0.25">
      <c r="A5" s="53"/>
      <c r="B5" s="56"/>
      <c r="C5" s="56"/>
      <c r="D5" s="56"/>
      <c r="E5" s="56"/>
      <c r="F5" s="56"/>
      <c r="G5" s="56"/>
      <c r="H5" s="56"/>
      <c r="I5" s="56"/>
      <c r="J5" s="56"/>
      <c r="K5" s="56"/>
      <c r="L5"/>
      <c r="M5"/>
      <c r="N5"/>
      <c r="O5" s="54"/>
      <c r="P5" s="54"/>
      <c r="Q5" s="54"/>
    </row>
    <row r="6" spans="1:24" ht="15.75" x14ac:dyDescent="0.25">
      <c r="A6" s="53"/>
      <c r="B6" s="57" t="s">
        <v>99</v>
      </c>
      <c r="C6" s="587" t="str">
        <f>+'DATO GENERALES'!C11</f>
        <v>ING.VICTOR ENRIQUE TORRES FIGUEROA</v>
      </c>
      <c r="D6" s="588"/>
      <c r="E6" s="589"/>
      <c r="F6" s="58"/>
      <c r="G6" s="59" t="s">
        <v>100</v>
      </c>
      <c r="H6" s="60"/>
      <c r="I6" s="61"/>
      <c r="J6" s="593" t="str">
        <f>+'DATO GENERALES'!C12</f>
        <v>N° 085 - 2020 - GSRCHOTA</v>
      </c>
      <c r="K6" s="594"/>
      <c r="L6" s="55"/>
      <c r="M6"/>
      <c r="N6"/>
      <c r="O6" s="54"/>
      <c r="P6" s="54"/>
      <c r="Q6" s="54"/>
    </row>
    <row r="7" spans="1:24" ht="15.75" x14ac:dyDescent="0.25">
      <c r="A7" s="53"/>
      <c r="B7" s="57" t="s">
        <v>101</v>
      </c>
      <c r="C7" s="587" t="str">
        <f>+'DATO GENERALES'!C10</f>
        <v>ARQ. CESAR HERNAN SALDAÑA IDROGO</v>
      </c>
      <c r="D7" s="588"/>
      <c r="E7" s="589"/>
      <c r="F7" s="58"/>
      <c r="G7" s="59" t="s">
        <v>102</v>
      </c>
      <c r="H7" s="60"/>
      <c r="I7" s="62"/>
      <c r="J7" s="581">
        <f>+'DATO GENERALES'!C25</f>
        <v>44205</v>
      </c>
      <c r="K7" s="582"/>
      <c r="L7" s="55"/>
      <c r="M7"/>
      <c r="N7"/>
      <c r="O7" s="54"/>
      <c r="P7" s="54"/>
      <c r="Q7" s="54"/>
    </row>
    <row r="8" spans="1:24" ht="15.75" x14ac:dyDescent="0.25">
      <c r="A8" s="53"/>
      <c r="B8"/>
      <c r="C8"/>
      <c r="D8"/>
      <c r="E8"/>
      <c r="F8" s="58"/>
      <c r="G8" s="59" t="s">
        <v>103</v>
      </c>
      <c r="H8" s="60"/>
      <c r="I8" s="62"/>
      <c r="J8" s="581">
        <f>+'DATO GENERALES'!C26</f>
        <v>44250</v>
      </c>
      <c r="K8" s="582"/>
      <c r="L8" s="55"/>
      <c r="M8"/>
      <c r="N8"/>
      <c r="O8" s="54"/>
      <c r="P8" s="54"/>
      <c r="Q8" s="54"/>
    </row>
    <row r="9" spans="1:24" ht="15.75" x14ac:dyDescent="0.25">
      <c r="A9" s="53"/>
      <c r="B9" s="63" t="s">
        <v>104</v>
      </c>
      <c r="C9" s="63" t="s">
        <v>105</v>
      </c>
      <c r="D9" s="63" t="s">
        <v>106</v>
      </c>
      <c r="E9" s="63" t="s">
        <v>107</v>
      </c>
      <c r="F9" s="58"/>
      <c r="G9" s="59" t="s">
        <v>502</v>
      </c>
      <c r="H9" s="60"/>
      <c r="I9" s="61"/>
      <c r="J9" s="581">
        <v>44246</v>
      </c>
      <c r="K9" s="668"/>
      <c r="L9" s="55"/>
      <c r="M9"/>
      <c r="N9"/>
      <c r="O9" s="54"/>
      <c r="P9" s="54"/>
      <c r="Q9" s="54"/>
    </row>
    <row r="10" spans="1:24" ht="15.75" x14ac:dyDescent="0.25">
      <c r="A10" s="53"/>
      <c r="B10" s="64" t="s">
        <v>108</v>
      </c>
      <c r="C10" s="65">
        <f>+VAL!F90</f>
        <v>164258.01999999999</v>
      </c>
      <c r="D10" s="65">
        <f>+C10*0.18</f>
        <v>29566.443599999999</v>
      </c>
      <c r="E10" s="65">
        <f>C10+D10</f>
        <v>193824.46359999999</v>
      </c>
      <c r="F10" s="58"/>
      <c r="G10" s="583" t="s">
        <v>503</v>
      </c>
      <c r="H10" s="584"/>
      <c r="I10" s="585"/>
      <c r="J10" s="581">
        <v>44398</v>
      </c>
      <c r="K10" s="668"/>
      <c r="L10" s="55"/>
      <c r="M10"/>
      <c r="N10"/>
      <c r="O10" s="54"/>
      <c r="P10" s="54"/>
      <c r="Q10" s="54"/>
    </row>
    <row r="11" spans="1:24" ht="15.75" x14ac:dyDescent="0.25">
      <c r="A11" s="53"/>
      <c r="B11" s="64"/>
      <c r="C11" s="65"/>
      <c r="D11" s="65"/>
      <c r="E11" s="65"/>
      <c r="F11" s="58"/>
      <c r="G11" s="66" t="s">
        <v>504</v>
      </c>
      <c r="H11" s="67"/>
      <c r="I11" s="68"/>
      <c r="J11" s="473">
        <v>44400</v>
      </c>
      <c r="K11" s="69"/>
      <c r="L11" s="55"/>
      <c r="M11"/>
      <c r="N11"/>
      <c r="O11" s="54"/>
      <c r="P11" s="54"/>
      <c r="Q11" s="54"/>
    </row>
    <row r="12" spans="1:24" ht="15.75" x14ac:dyDescent="0.25">
      <c r="A12" s="53"/>
      <c r="B12" s="64"/>
      <c r="C12" s="65"/>
      <c r="D12" s="65"/>
      <c r="E12" s="65"/>
      <c r="F12" s="58"/>
      <c r="G12" s="70"/>
      <c r="H12" s="70"/>
      <c r="I12" s="70"/>
      <c r="J12" s="71"/>
      <c r="K12" s="71"/>
      <c r="L12" s="72"/>
      <c r="M12"/>
      <c r="N12"/>
      <c r="O12" s="54"/>
      <c r="P12" s="54"/>
      <c r="Q12" s="54"/>
    </row>
    <row r="13" spans="1:24" s="75" customFormat="1" ht="15.75" x14ac:dyDescent="0.25">
      <c r="A13" s="53"/>
      <c r="B13" s="64" t="s">
        <v>109</v>
      </c>
      <c r="C13" s="73"/>
      <c r="D13" s="73"/>
      <c r="E13" s="73"/>
      <c r="F13" s="58"/>
      <c r="G13" s="576"/>
      <c r="H13" s="576"/>
      <c r="I13" s="74"/>
      <c r="J13" s="586"/>
      <c r="K13" s="586"/>
      <c r="L13" s="72"/>
      <c r="M13"/>
      <c r="N13"/>
      <c r="O13" s="54"/>
      <c r="P13" s="54"/>
      <c r="Q13" s="54"/>
      <c r="R13" s="54"/>
      <c r="S13" s="54"/>
      <c r="T13" s="54"/>
      <c r="U13" s="54"/>
      <c r="V13" s="54"/>
      <c r="W13" s="54"/>
      <c r="X13" s="54"/>
    </row>
    <row r="14" spans="1:24" ht="15.75" x14ac:dyDescent="0.25">
      <c r="A14" s="53"/>
      <c r="B14" s="76" t="s">
        <v>107</v>
      </c>
      <c r="C14" s="65">
        <f>SUM(C10:C13)</f>
        <v>164258.01999999999</v>
      </c>
      <c r="D14" s="65">
        <f>SUM(D10:D13)</f>
        <v>29566.443599999999</v>
      </c>
      <c r="E14" s="77">
        <f>SUM(E10:E13)</f>
        <v>193824.46359999999</v>
      </c>
      <c r="F14" s="58"/>
      <c r="G14" s="576"/>
      <c r="H14" s="576"/>
      <c r="I14" s="74"/>
      <c r="J14" s="78"/>
      <c r="K14" s="78"/>
      <c r="L14" s="72"/>
      <c r="M14"/>
      <c r="N14"/>
      <c r="O14" s="54"/>
      <c r="P14" s="54"/>
      <c r="Q14" s="54"/>
    </row>
    <row r="15" spans="1:24" ht="15.75" x14ac:dyDescent="0.25">
      <c r="A15" s="53"/>
      <c r="B15" s="79"/>
      <c r="C15" s="80"/>
      <c r="D15" s="80"/>
      <c r="E15" s="80"/>
      <c r="F15" s="58"/>
      <c r="G15" s="81"/>
      <c r="H15" s="81"/>
      <c r="I15" s="81"/>
      <c r="J15" s="81"/>
      <c r="K15" s="82"/>
      <c r="L15" s="55"/>
      <c r="M15"/>
      <c r="N15"/>
      <c r="O15" s="54"/>
      <c r="P15" s="54"/>
      <c r="Q15" s="54"/>
    </row>
    <row r="16" spans="1:24" ht="16.5" x14ac:dyDescent="0.3">
      <c r="A16" s="53"/>
      <c r="B16" s="83" t="s">
        <v>110</v>
      </c>
      <c r="C16" s="84">
        <v>0</v>
      </c>
      <c r="D16" s="65">
        <f>C16*0.18</f>
        <v>0</v>
      </c>
      <c r="E16" s="77">
        <f>C16+D16</f>
        <v>0</v>
      </c>
      <c r="F16" s="58"/>
      <c r="G16" s="85"/>
      <c r="H16" s="79"/>
      <c r="I16" s="79"/>
      <c r="J16" s="79"/>
      <c r="K16" s="82"/>
      <c r="L16" s="55"/>
      <c r="M16"/>
      <c r="N16"/>
      <c r="O16" s="54"/>
      <c r="P16" s="54"/>
      <c r="Q16" s="54"/>
    </row>
    <row r="17" spans="1:17" ht="15" x14ac:dyDescent="0.25">
      <c r="A17" s="53"/>
      <c r="B17" s="56"/>
      <c r="C17" s="56"/>
      <c r="D17" s="56"/>
      <c r="E17" s="56"/>
      <c r="F17" s="56"/>
      <c r="G17" s="56"/>
      <c r="H17" s="56"/>
      <c r="I17" s="56"/>
      <c r="J17" s="56"/>
      <c r="K17" s="56"/>
      <c r="L17"/>
      <c r="M17"/>
      <c r="N17"/>
      <c r="O17" s="54"/>
      <c r="P17" s="54"/>
      <c r="Q17" s="54"/>
    </row>
    <row r="18" spans="1:17" ht="15.75" x14ac:dyDescent="0.25">
      <c r="A18" s="53"/>
      <c r="B18" s="577" t="s">
        <v>111</v>
      </c>
      <c r="C18" s="579" t="s">
        <v>112</v>
      </c>
      <c r="D18" s="579" t="s">
        <v>113</v>
      </c>
      <c r="E18" s="577" t="s">
        <v>107</v>
      </c>
      <c r="F18" s="571" t="s">
        <v>114</v>
      </c>
      <c r="G18" s="572"/>
      <c r="H18" s="573"/>
      <c r="I18" s="571" t="s">
        <v>115</v>
      </c>
      <c r="J18" s="572"/>
      <c r="K18" s="573"/>
      <c r="L18"/>
      <c r="M18" s="571" t="s">
        <v>116</v>
      </c>
      <c r="N18" s="573"/>
      <c r="O18" s="54"/>
      <c r="P18" s="54"/>
      <c r="Q18" s="54"/>
    </row>
    <row r="19" spans="1:17" ht="15.75" x14ac:dyDescent="0.25">
      <c r="A19" s="53"/>
      <c r="B19" s="578"/>
      <c r="C19" s="580"/>
      <c r="D19" s="580"/>
      <c r="E19" s="578"/>
      <c r="F19" s="574" t="s">
        <v>117</v>
      </c>
      <c r="G19" s="575"/>
      <c r="H19" s="86" t="s">
        <v>118</v>
      </c>
      <c r="I19" s="87" t="s">
        <v>105</v>
      </c>
      <c r="J19" s="87" t="s">
        <v>113</v>
      </c>
      <c r="K19" s="87" t="s">
        <v>107</v>
      </c>
      <c r="L19"/>
      <c r="M19" s="87" t="s">
        <v>119</v>
      </c>
      <c r="N19" s="87" t="s">
        <v>120</v>
      </c>
      <c r="O19" s="54"/>
      <c r="P19" s="54"/>
      <c r="Q19" s="54"/>
    </row>
    <row r="20" spans="1:17" ht="15.75" x14ac:dyDescent="0.25">
      <c r="A20" s="53"/>
      <c r="B20" s="88" t="s">
        <v>476</v>
      </c>
      <c r="C20" s="89">
        <f>E20/1.18</f>
        <v>68846.351498538876</v>
      </c>
      <c r="D20" s="89">
        <f>C20*0.18</f>
        <v>12392.343269736997</v>
      </c>
      <c r="E20" s="454">
        <f>+VAL!K92</f>
        <v>81238.694768275876</v>
      </c>
      <c r="F20" s="569"/>
      <c r="G20" s="570"/>
      <c r="H20" s="90">
        <f>C$16-F20</f>
        <v>0</v>
      </c>
      <c r="I20" s="91">
        <f>C20-F20</f>
        <v>68846.351498538876</v>
      </c>
      <c r="J20" s="92">
        <f>I20*0.18</f>
        <v>12392.343269736997</v>
      </c>
      <c r="K20" s="89">
        <f>I20+J20</f>
        <v>81238.694768275876</v>
      </c>
      <c r="L20"/>
      <c r="M20" s="93">
        <f>+VAL!L94</f>
        <v>0.41913540354704681</v>
      </c>
      <c r="N20" s="93">
        <f>+VAL!O94</f>
        <v>0.99999995967956568</v>
      </c>
      <c r="O20" s="54"/>
      <c r="P20" s="54"/>
      <c r="Q20" s="54"/>
    </row>
    <row r="21" spans="1:17" ht="15.75" x14ac:dyDescent="0.25">
      <c r="A21" s="53"/>
      <c r="B21" s="94"/>
      <c r="C21" s="89">
        <f t="shared" ref="C21:C28" si="0">E21/1.18</f>
        <v>0</v>
      </c>
      <c r="D21" s="89">
        <f>C21*0.18</f>
        <v>0</v>
      </c>
      <c r="E21" s="92"/>
      <c r="F21" s="569">
        <f>C21*0.2</f>
        <v>0</v>
      </c>
      <c r="G21" s="570"/>
      <c r="H21" s="90"/>
      <c r="I21" s="95">
        <f>C21-F21</f>
        <v>0</v>
      </c>
      <c r="J21" s="96">
        <f>I21*0.18</f>
        <v>0</v>
      </c>
      <c r="K21" s="96">
        <f>I21+J21</f>
        <v>0</v>
      </c>
      <c r="L21"/>
      <c r="M21" s="90"/>
      <c r="N21" s="97"/>
      <c r="O21" s="54"/>
      <c r="P21" s="54"/>
      <c r="Q21" s="54"/>
    </row>
    <row r="22" spans="1:17" ht="15.75" x14ac:dyDescent="0.25">
      <c r="A22" s="53"/>
      <c r="B22" s="94"/>
      <c r="C22" s="89">
        <f t="shared" si="0"/>
        <v>0</v>
      </c>
      <c r="D22" s="89">
        <f>C22*0.18</f>
        <v>0</v>
      </c>
      <c r="E22" s="92"/>
      <c r="F22" s="569">
        <f t="shared" ref="F22:F28" si="1">C22*0.2</f>
        <v>0</v>
      </c>
      <c r="G22" s="570"/>
      <c r="H22" s="90"/>
      <c r="I22" s="95">
        <f t="shared" ref="I22:I27" si="2">C22-F22</f>
        <v>0</v>
      </c>
      <c r="J22" s="96">
        <f t="shared" ref="J22:J27" si="3">I22*0.18</f>
        <v>0</v>
      </c>
      <c r="K22" s="96">
        <f t="shared" ref="K22:K27" si="4">I22+J22</f>
        <v>0</v>
      </c>
      <c r="L22"/>
      <c r="M22" s="90"/>
      <c r="N22" s="97"/>
      <c r="O22" s="54"/>
      <c r="P22" s="54"/>
      <c r="Q22" s="54"/>
    </row>
    <row r="23" spans="1:17" ht="15.75" x14ac:dyDescent="0.25">
      <c r="A23" s="53"/>
      <c r="B23" s="98"/>
      <c r="C23" s="89">
        <f t="shared" si="0"/>
        <v>0</v>
      </c>
      <c r="D23" s="89">
        <f t="shared" ref="D23:D28" si="5">C23*0.18</f>
        <v>0</v>
      </c>
      <c r="E23" s="92"/>
      <c r="F23" s="569">
        <f t="shared" si="1"/>
        <v>0</v>
      </c>
      <c r="G23" s="570"/>
      <c r="H23" s="90"/>
      <c r="I23" s="91">
        <f t="shared" si="2"/>
        <v>0</v>
      </c>
      <c r="J23" s="92">
        <f t="shared" si="3"/>
        <v>0</v>
      </c>
      <c r="K23" s="92">
        <f t="shared" si="4"/>
        <v>0</v>
      </c>
      <c r="L23"/>
      <c r="M23" s="90"/>
      <c r="N23" s="97"/>
      <c r="O23" s="54"/>
      <c r="P23" s="54"/>
      <c r="Q23" s="54"/>
    </row>
    <row r="24" spans="1:17" ht="15.75" x14ac:dyDescent="0.25">
      <c r="A24" s="53"/>
      <c r="B24" s="98"/>
      <c r="C24" s="89">
        <f t="shared" si="0"/>
        <v>0</v>
      </c>
      <c r="D24" s="89">
        <f t="shared" si="5"/>
        <v>0</v>
      </c>
      <c r="E24" s="92"/>
      <c r="F24" s="569">
        <f t="shared" si="1"/>
        <v>0</v>
      </c>
      <c r="G24" s="570"/>
      <c r="H24" s="90"/>
      <c r="I24" s="91">
        <f t="shared" si="2"/>
        <v>0</v>
      </c>
      <c r="J24" s="92">
        <f t="shared" si="3"/>
        <v>0</v>
      </c>
      <c r="K24" s="92">
        <f t="shared" si="4"/>
        <v>0</v>
      </c>
      <c r="L24"/>
      <c r="M24" s="90"/>
      <c r="N24" s="97"/>
      <c r="O24" s="54"/>
      <c r="P24" s="54"/>
      <c r="Q24" s="54"/>
    </row>
    <row r="25" spans="1:17" ht="15.75" x14ac:dyDescent="0.25">
      <c r="A25" s="53"/>
      <c r="B25" s="98"/>
      <c r="C25" s="89">
        <f t="shared" si="0"/>
        <v>0</v>
      </c>
      <c r="D25" s="89">
        <f t="shared" si="5"/>
        <v>0</v>
      </c>
      <c r="E25" s="92"/>
      <c r="F25" s="569">
        <f t="shared" si="1"/>
        <v>0</v>
      </c>
      <c r="G25" s="570"/>
      <c r="H25" s="90"/>
      <c r="I25" s="91">
        <f t="shared" si="2"/>
        <v>0</v>
      </c>
      <c r="J25" s="92">
        <f t="shared" si="3"/>
        <v>0</v>
      </c>
      <c r="K25" s="92">
        <f t="shared" si="4"/>
        <v>0</v>
      </c>
      <c r="L25"/>
      <c r="M25" s="90"/>
      <c r="N25" s="97"/>
      <c r="O25" s="54"/>
      <c r="P25" s="54"/>
      <c r="Q25" s="54"/>
    </row>
    <row r="26" spans="1:17" ht="15.75" x14ac:dyDescent="0.25">
      <c r="A26" s="53"/>
      <c r="B26" s="98"/>
      <c r="C26" s="89">
        <f t="shared" si="0"/>
        <v>0</v>
      </c>
      <c r="D26" s="89">
        <f t="shared" si="5"/>
        <v>0</v>
      </c>
      <c r="E26" s="92"/>
      <c r="F26" s="569">
        <f t="shared" si="1"/>
        <v>0</v>
      </c>
      <c r="G26" s="570"/>
      <c r="H26" s="90"/>
      <c r="I26" s="91">
        <f t="shared" si="2"/>
        <v>0</v>
      </c>
      <c r="J26" s="92">
        <f t="shared" si="3"/>
        <v>0</v>
      </c>
      <c r="K26" s="92">
        <f t="shared" si="4"/>
        <v>0</v>
      </c>
      <c r="L26"/>
      <c r="M26" s="90"/>
      <c r="N26" s="97"/>
      <c r="O26" s="54"/>
      <c r="P26" s="54"/>
      <c r="Q26" s="54"/>
    </row>
    <row r="27" spans="1:17" ht="15.75" x14ac:dyDescent="0.25">
      <c r="A27" s="53"/>
      <c r="B27" s="98"/>
      <c r="C27" s="89">
        <f t="shared" si="0"/>
        <v>0</v>
      </c>
      <c r="D27" s="89">
        <f t="shared" si="5"/>
        <v>0</v>
      </c>
      <c r="E27" s="98"/>
      <c r="F27" s="569">
        <f t="shared" si="1"/>
        <v>0</v>
      </c>
      <c r="G27" s="570"/>
      <c r="H27" s="90"/>
      <c r="I27" s="91">
        <f t="shared" si="2"/>
        <v>0</v>
      </c>
      <c r="J27" s="92">
        <f t="shared" si="3"/>
        <v>0</v>
      </c>
      <c r="K27" s="92">
        <f t="shared" si="4"/>
        <v>0</v>
      </c>
      <c r="L27"/>
      <c r="M27" s="90"/>
      <c r="N27" s="99"/>
      <c r="O27" s="54"/>
      <c r="P27" s="54"/>
      <c r="Q27" s="54"/>
    </row>
    <row r="28" spans="1:17" ht="15.75" x14ac:dyDescent="0.25">
      <c r="A28" s="53"/>
      <c r="B28" s="98"/>
      <c r="C28" s="89">
        <f t="shared" si="0"/>
        <v>0</v>
      </c>
      <c r="D28" s="89">
        <f t="shared" si="5"/>
        <v>0</v>
      </c>
      <c r="E28" s="98"/>
      <c r="F28" s="569">
        <f t="shared" si="1"/>
        <v>0</v>
      </c>
      <c r="G28" s="570"/>
      <c r="H28" s="98"/>
      <c r="I28" s="98"/>
      <c r="J28" s="98"/>
      <c r="K28" s="98"/>
      <c r="L28"/>
      <c r="M28" s="100"/>
      <c r="N28" s="100"/>
      <c r="O28" s="54"/>
      <c r="P28" s="54"/>
      <c r="Q28" s="54"/>
    </row>
    <row r="29" spans="1:17" ht="15.75" x14ac:dyDescent="0.25">
      <c r="A29" s="53"/>
      <c r="B29" s="101" t="s">
        <v>121</v>
      </c>
      <c r="C29" s="65">
        <f>SUM(C20:C28)</f>
        <v>68846.351498538876</v>
      </c>
      <c r="D29" s="65">
        <f>SUM(D20:D28)</f>
        <v>12392.343269736997</v>
      </c>
      <c r="E29" s="65">
        <f>SUM(E20:E28)</f>
        <v>81238.694768275876</v>
      </c>
      <c r="F29" s="567">
        <f>SUM(F20:G28)</f>
        <v>0</v>
      </c>
      <c r="G29" s="568"/>
      <c r="H29" s="102"/>
      <c r="I29" s="103"/>
      <c r="J29" s="103"/>
      <c r="K29" s="104"/>
      <c r="L29" s="105"/>
      <c r="M29" s="106"/>
      <c r="N29" s="107"/>
      <c r="O29" s="54"/>
      <c r="P29" s="54"/>
      <c r="Q29" s="54"/>
    </row>
    <row r="30" spans="1:17" ht="15.75" x14ac:dyDescent="0.25">
      <c r="A30" s="53"/>
      <c r="B30" s="108"/>
      <c r="C30" s="108"/>
      <c r="D30" s="109"/>
      <c r="E30" s="108"/>
      <c r="F30" s="109"/>
      <c r="G30" s="108"/>
      <c r="H30" s="108"/>
      <c r="I30" s="108"/>
      <c r="J30" s="108"/>
      <c r="K30" s="108"/>
      <c r="L30" s="110"/>
      <c r="M30"/>
      <c r="N30"/>
      <c r="O30" s="54"/>
      <c r="P30" s="54"/>
      <c r="Q30" s="54"/>
    </row>
    <row r="31" spans="1:17" ht="15.75" x14ac:dyDescent="0.25">
      <c r="A31" s="53"/>
      <c r="B31"/>
      <c r="C31"/>
      <c r="D31"/>
      <c r="E31" s="111" t="s">
        <v>122</v>
      </c>
      <c r="F31" s="111"/>
      <c r="G31" s="112"/>
      <c r="H31" s="111">
        <f>K20</f>
        <v>81238.694768275876</v>
      </c>
      <c r="I31"/>
      <c r="J31"/>
      <c r="K31"/>
      <c r="L31"/>
      <c r="M31"/>
      <c r="N31"/>
      <c r="O31" s="54"/>
      <c r="P31" s="54"/>
      <c r="Q31" s="54"/>
    </row>
    <row r="32" spans="1:17" ht="15" x14ac:dyDescent="0.25">
      <c r="A32" s="53"/>
      <c r="B32"/>
      <c r="C32"/>
      <c r="D32"/>
      <c r="E32"/>
      <c r="F32"/>
      <c r="G32"/>
      <c r="H32"/>
      <c r="I32"/>
      <c r="J32"/>
      <c r="K32"/>
      <c r="L32"/>
      <c r="M32"/>
      <c r="N32"/>
      <c r="O32" s="54"/>
      <c r="P32" s="54"/>
      <c r="Q32" s="54"/>
    </row>
    <row r="33" spans="1:17" ht="12.75" x14ac:dyDescent="0.25">
      <c r="A33" s="53"/>
      <c r="B33" s="54"/>
      <c r="C33" s="54"/>
      <c r="D33" s="54"/>
      <c r="E33" s="54"/>
      <c r="F33" s="54"/>
      <c r="G33" s="54"/>
      <c r="H33" s="54"/>
      <c r="I33" s="54"/>
      <c r="J33" s="54"/>
      <c r="K33" s="54"/>
      <c r="L33" s="54"/>
      <c r="M33" s="54"/>
      <c r="N33" s="54"/>
      <c r="O33" s="54"/>
      <c r="P33" s="54"/>
      <c r="Q33" s="54"/>
    </row>
    <row r="34" spans="1:17" ht="12.75" x14ac:dyDescent="0.25">
      <c r="A34" s="53"/>
      <c r="B34" s="54"/>
      <c r="C34" s="54"/>
      <c r="D34" s="54"/>
      <c r="E34" s="54"/>
      <c r="F34" s="54"/>
      <c r="G34" s="54"/>
      <c r="H34" s="54"/>
      <c r="I34" s="54"/>
      <c r="J34" s="54"/>
      <c r="K34" s="54"/>
      <c r="L34" s="54"/>
      <c r="M34" s="54"/>
      <c r="N34" s="54"/>
      <c r="O34" s="54"/>
      <c r="P34" s="54"/>
      <c r="Q34" s="54"/>
    </row>
    <row r="35" spans="1:17" ht="12.75" x14ac:dyDescent="0.25">
      <c r="A35" s="53"/>
      <c r="B35" s="54"/>
      <c r="C35" s="54"/>
      <c r="D35" s="54"/>
      <c r="E35" s="54"/>
      <c r="F35" s="54"/>
      <c r="G35" s="54"/>
      <c r="H35" s="54"/>
      <c r="I35" s="54"/>
      <c r="J35" s="54"/>
      <c r="K35" s="54"/>
      <c r="L35" s="54"/>
      <c r="M35" s="54"/>
      <c r="N35" s="54"/>
      <c r="O35" s="54"/>
      <c r="P35" s="54"/>
      <c r="Q35" s="54"/>
    </row>
    <row r="36" spans="1:17" ht="12.75" x14ac:dyDescent="0.25">
      <c r="A36" s="53"/>
      <c r="B36" s="54"/>
      <c r="C36" s="54"/>
      <c r="D36" s="54"/>
      <c r="E36" s="54"/>
      <c r="F36" s="54"/>
      <c r="G36" s="54"/>
      <c r="H36" s="54"/>
      <c r="I36" s="54"/>
      <c r="J36" s="54"/>
      <c r="K36" s="54"/>
      <c r="L36" s="54"/>
      <c r="M36" s="54"/>
      <c r="N36" s="54"/>
      <c r="O36" s="54"/>
      <c r="P36" s="54"/>
      <c r="Q36" s="54"/>
    </row>
    <row r="37" spans="1:17" ht="12.75" x14ac:dyDescent="0.25">
      <c r="A37" s="53"/>
      <c r="B37" s="54"/>
      <c r="C37" s="54"/>
      <c r="D37" s="54"/>
      <c r="E37" s="54"/>
      <c r="F37" s="54"/>
      <c r="G37" s="54"/>
      <c r="H37" s="54"/>
      <c r="I37" s="54"/>
      <c r="J37" s="54"/>
      <c r="K37" s="54"/>
      <c r="L37" s="54"/>
      <c r="M37" s="54"/>
      <c r="N37" s="54"/>
      <c r="O37" s="54"/>
      <c r="P37" s="54"/>
      <c r="Q37" s="54"/>
    </row>
    <row r="38" spans="1:17" ht="12.75" x14ac:dyDescent="0.25">
      <c r="A38" s="53"/>
      <c r="B38" s="54"/>
      <c r="C38" s="54"/>
      <c r="D38" s="54"/>
      <c r="E38" s="54"/>
      <c r="F38" s="54"/>
      <c r="G38" s="54"/>
      <c r="H38" s="54"/>
      <c r="I38" s="54"/>
      <c r="J38" s="54"/>
      <c r="K38" s="54"/>
      <c r="L38" s="54"/>
      <c r="M38" s="54"/>
      <c r="N38" s="54"/>
      <c r="O38" s="54"/>
      <c r="P38" s="54"/>
      <c r="Q38" s="54"/>
    </row>
    <row r="39" spans="1:17" ht="12.75" x14ac:dyDescent="0.25">
      <c r="A39" s="53"/>
      <c r="B39" s="54"/>
      <c r="C39" s="54"/>
      <c r="D39" s="54"/>
      <c r="E39" s="54"/>
      <c r="F39" s="54"/>
      <c r="G39" s="54"/>
      <c r="H39" s="54"/>
      <c r="I39" s="54"/>
      <c r="J39" s="54"/>
      <c r="K39" s="54"/>
      <c r="L39" s="54"/>
      <c r="M39" s="54"/>
      <c r="N39" s="54"/>
      <c r="O39" s="54"/>
      <c r="P39" s="54"/>
      <c r="Q39" s="54"/>
    </row>
    <row r="40" spans="1:17" ht="12.75" x14ac:dyDescent="0.25">
      <c r="A40" s="53"/>
      <c r="B40" s="54"/>
      <c r="C40" s="54"/>
      <c r="D40" s="54"/>
      <c r="E40" s="54"/>
      <c r="F40" s="54"/>
      <c r="G40" s="54"/>
      <c r="H40" s="54"/>
      <c r="I40" s="54"/>
      <c r="J40" s="54"/>
      <c r="K40" s="54"/>
      <c r="L40" s="54"/>
      <c r="M40" s="54"/>
      <c r="N40" s="54"/>
      <c r="O40" s="54"/>
      <c r="P40" s="54"/>
      <c r="Q40" s="54"/>
    </row>
    <row r="41" spans="1:17" ht="12.75" x14ac:dyDescent="0.25">
      <c r="A41" s="53"/>
      <c r="B41" s="54"/>
      <c r="C41" s="54"/>
      <c r="D41" s="54"/>
      <c r="E41" s="54"/>
      <c r="F41" s="54"/>
      <c r="G41" s="54"/>
      <c r="H41" s="54"/>
      <c r="I41" s="54"/>
      <c r="J41" s="54"/>
      <c r="K41" s="54"/>
      <c r="L41" s="54"/>
      <c r="M41" s="54"/>
      <c r="N41" s="54"/>
      <c r="O41" s="54"/>
      <c r="P41" s="54"/>
      <c r="Q41" s="54"/>
    </row>
    <row r="42" spans="1:17" ht="12.75" x14ac:dyDescent="0.25">
      <c r="A42" s="53"/>
      <c r="B42" s="54"/>
      <c r="C42" s="54"/>
      <c r="D42" s="54"/>
      <c r="E42" s="54"/>
      <c r="F42" s="54"/>
      <c r="G42" s="54"/>
      <c r="H42" s="54"/>
      <c r="I42" s="54"/>
      <c r="J42" s="54"/>
      <c r="K42" s="54"/>
      <c r="L42" s="54"/>
      <c r="M42" s="54"/>
      <c r="N42" s="54"/>
      <c r="O42" s="54"/>
      <c r="P42" s="54"/>
      <c r="Q42" s="54"/>
    </row>
    <row r="43" spans="1:17" ht="12.75" x14ac:dyDescent="0.25">
      <c r="A43" s="53"/>
      <c r="B43" s="54"/>
      <c r="C43" s="54"/>
      <c r="D43" s="54"/>
      <c r="E43" s="54"/>
      <c r="F43" s="54"/>
      <c r="G43" s="54"/>
      <c r="H43" s="54"/>
      <c r="I43" s="54"/>
      <c r="J43" s="54"/>
      <c r="K43" s="54"/>
      <c r="L43" s="54"/>
      <c r="M43" s="54"/>
      <c r="N43" s="54"/>
      <c r="O43" s="54"/>
      <c r="P43" s="54"/>
      <c r="Q43" s="54"/>
    </row>
    <row r="44" spans="1:17" ht="12.75" x14ac:dyDescent="0.25">
      <c r="A44" s="53"/>
      <c r="B44" s="54"/>
      <c r="C44" s="54"/>
      <c r="D44" s="54"/>
      <c r="E44" s="54"/>
      <c r="F44" s="54"/>
      <c r="G44" s="54"/>
      <c r="H44" s="54"/>
      <c r="I44" s="54"/>
      <c r="J44" s="54"/>
      <c r="K44" s="54"/>
      <c r="L44" s="54"/>
      <c r="M44" s="54"/>
      <c r="N44" s="54"/>
      <c r="O44" s="54"/>
      <c r="P44" s="54"/>
      <c r="Q44" s="54"/>
    </row>
    <row r="45" spans="1:17" ht="12.75" x14ac:dyDescent="0.25">
      <c r="A45" s="53"/>
      <c r="B45" s="54"/>
      <c r="C45" s="54"/>
      <c r="D45" s="54"/>
      <c r="E45" s="54"/>
      <c r="F45" s="54"/>
      <c r="G45" s="54"/>
      <c r="H45" s="54"/>
      <c r="I45" s="54"/>
      <c r="J45" s="54"/>
      <c r="K45" s="54"/>
      <c r="L45" s="54"/>
      <c r="M45" s="54"/>
      <c r="N45" s="54"/>
      <c r="O45" s="54"/>
      <c r="P45" s="54"/>
      <c r="Q45" s="54"/>
    </row>
    <row r="46" spans="1:17" ht="12.75" x14ac:dyDescent="0.25">
      <c r="A46" s="53"/>
      <c r="B46" s="54"/>
      <c r="C46" s="54"/>
      <c r="D46" s="54"/>
      <c r="E46" s="54"/>
      <c r="F46" s="54"/>
      <c r="G46" s="54"/>
      <c r="H46" s="54"/>
      <c r="I46" s="54"/>
      <c r="J46" s="54"/>
      <c r="K46" s="54"/>
      <c r="L46" s="54"/>
      <c r="M46" s="54"/>
      <c r="N46" s="54"/>
      <c r="O46" s="54"/>
      <c r="P46" s="54"/>
      <c r="Q46" s="54"/>
    </row>
    <row r="47" spans="1:17" ht="12.75" x14ac:dyDescent="0.25">
      <c r="A47" s="53"/>
      <c r="B47" s="54"/>
      <c r="C47" s="54"/>
      <c r="D47" s="54"/>
      <c r="E47" s="54"/>
      <c r="F47" s="54"/>
      <c r="G47" s="54"/>
      <c r="H47" s="54"/>
      <c r="I47" s="54"/>
      <c r="J47" s="54"/>
      <c r="K47" s="54"/>
      <c r="L47" s="54"/>
      <c r="M47" s="54"/>
      <c r="N47" s="54"/>
      <c r="O47" s="54"/>
      <c r="P47" s="54"/>
      <c r="Q47" s="54"/>
    </row>
    <row r="48" spans="1:17" ht="12.75" x14ac:dyDescent="0.25">
      <c r="A48" s="53"/>
      <c r="B48" s="54"/>
      <c r="C48" s="54"/>
      <c r="D48" s="54"/>
      <c r="E48" s="54"/>
      <c r="F48" s="54"/>
      <c r="G48" s="54"/>
      <c r="H48" s="54"/>
      <c r="I48" s="54"/>
      <c r="J48" s="54"/>
      <c r="K48" s="54"/>
      <c r="L48" s="54"/>
      <c r="M48" s="54"/>
      <c r="N48" s="54"/>
      <c r="O48" s="54"/>
      <c r="P48" s="54"/>
      <c r="Q48" s="54"/>
    </row>
    <row r="49" spans="1:17" ht="12.75" x14ac:dyDescent="0.25">
      <c r="A49" s="53"/>
      <c r="B49" s="54"/>
      <c r="C49" s="54"/>
      <c r="D49" s="54"/>
      <c r="E49" s="54"/>
      <c r="F49" s="54"/>
      <c r="G49" s="54"/>
      <c r="H49" s="54"/>
      <c r="I49" s="54"/>
      <c r="J49" s="54"/>
      <c r="K49" s="54"/>
      <c r="L49" s="54"/>
      <c r="M49" s="54"/>
      <c r="N49" s="54"/>
      <c r="O49" s="54"/>
      <c r="P49" s="54"/>
      <c r="Q49" s="54"/>
    </row>
    <row r="50" spans="1:17" ht="12.75" x14ac:dyDescent="0.25">
      <c r="A50" s="53"/>
      <c r="B50" s="54"/>
      <c r="C50" s="54"/>
      <c r="D50" s="54"/>
      <c r="E50" s="54"/>
      <c r="F50" s="54"/>
      <c r="G50" s="54"/>
      <c r="H50" s="54"/>
      <c r="I50" s="54"/>
      <c r="J50" s="54"/>
      <c r="K50" s="54"/>
      <c r="L50" s="54"/>
      <c r="M50" s="54"/>
      <c r="N50" s="54"/>
      <c r="O50" s="54"/>
      <c r="P50" s="54"/>
      <c r="Q50" s="54"/>
    </row>
    <row r="51" spans="1:17" ht="12.75" x14ac:dyDescent="0.25">
      <c r="A51" s="53"/>
      <c r="B51" s="54"/>
      <c r="C51" s="54"/>
      <c r="D51" s="54"/>
      <c r="E51" s="54"/>
      <c r="F51" s="54"/>
      <c r="G51" s="54"/>
      <c r="H51" s="54"/>
      <c r="I51" s="54"/>
      <c r="J51" s="54"/>
      <c r="K51" s="54"/>
      <c r="L51" s="54"/>
      <c r="M51" s="54"/>
      <c r="N51" s="54"/>
      <c r="O51" s="54"/>
      <c r="P51" s="54"/>
      <c r="Q51" s="54"/>
    </row>
    <row r="52" spans="1:17" ht="12.75" x14ac:dyDescent="0.25">
      <c r="A52" s="53"/>
      <c r="B52" s="54"/>
      <c r="C52" s="54"/>
      <c r="D52" s="54"/>
      <c r="E52" s="54"/>
      <c r="F52" s="54"/>
      <c r="G52" s="54"/>
      <c r="H52" s="54"/>
      <c r="I52" s="54"/>
      <c r="J52" s="54"/>
      <c r="K52" s="54"/>
      <c r="L52" s="54"/>
      <c r="M52" s="54"/>
      <c r="N52" s="54"/>
      <c r="O52" s="54"/>
      <c r="P52" s="54"/>
      <c r="Q52" s="54"/>
    </row>
    <row r="53" spans="1:17" ht="12.75" x14ac:dyDescent="0.25">
      <c r="A53" s="53"/>
      <c r="B53" s="54"/>
      <c r="C53" s="54"/>
      <c r="D53" s="54"/>
      <c r="E53" s="54"/>
      <c r="F53" s="54"/>
      <c r="G53" s="54"/>
      <c r="H53" s="54"/>
      <c r="I53" s="54"/>
      <c r="J53" s="54"/>
      <c r="K53" s="54"/>
      <c r="L53" s="54"/>
      <c r="M53" s="54"/>
      <c r="N53" s="54"/>
      <c r="O53" s="54"/>
      <c r="P53" s="54"/>
      <c r="Q53" s="54"/>
    </row>
    <row r="54" spans="1:17" ht="12.75" x14ac:dyDescent="0.25">
      <c r="A54" s="53"/>
      <c r="B54" s="54"/>
      <c r="C54" s="54"/>
      <c r="D54" s="54"/>
      <c r="E54" s="54"/>
      <c r="F54" s="54"/>
      <c r="G54" s="54"/>
      <c r="H54" s="54"/>
      <c r="I54" s="54"/>
      <c r="J54" s="54"/>
      <c r="K54" s="54"/>
      <c r="L54" s="54"/>
      <c r="M54" s="54"/>
      <c r="N54" s="54"/>
      <c r="O54" s="54"/>
      <c r="P54" s="54"/>
      <c r="Q54" s="54"/>
    </row>
    <row r="55" spans="1:17" ht="12.75" x14ac:dyDescent="0.25">
      <c r="A55" s="53"/>
      <c r="B55" s="54"/>
      <c r="C55" s="54"/>
      <c r="D55" s="54"/>
      <c r="E55" s="54"/>
      <c r="F55" s="54"/>
      <c r="G55" s="54"/>
      <c r="H55" s="54"/>
      <c r="I55" s="54"/>
      <c r="J55" s="54"/>
      <c r="K55" s="54"/>
      <c r="L55" s="54"/>
      <c r="M55" s="54"/>
      <c r="N55" s="54"/>
      <c r="O55" s="54"/>
      <c r="P55" s="54"/>
      <c r="Q55" s="54"/>
    </row>
    <row r="56" spans="1:17" ht="12.75" x14ac:dyDescent="0.25">
      <c r="A56" s="53"/>
      <c r="B56" s="54"/>
      <c r="C56" s="54"/>
      <c r="D56" s="54"/>
      <c r="E56" s="54"/>
      <c r="F56" s="54"/>
      <c r="G56" s="54"/>
      <c r="H56" s="54"/>
      <c r="I56" s="54"/>
      <c r="J56" s="54"/>
      <c r="K56" s="54"/>
      <c r="L56" s="54"/>
      <c r="M56" s="54"/>
      <c r="N56" s="54"/>
      <c r="O56" s="54"/>
      <c r="P56" s="54"/>
      <c r="Q56" s="54"/>
    </row>
    <row r="57" spans="1:17" ht="12.75" x14ac:dyDescent="0.25">
      <c r="A57" s="53"/>
      <c r="B57" s="54"/>
      <c r="C57" s="54"/>
      <c r="D57" s="54"/>
      <c r="E57" s="54"/>
      <c r="F57" s="54"/>
      <c r="G57" s="54"/>
      <c r="H57" s="54"/>
      <c r="I57" s="54"/>
      <c r="J57" s="54"/>
      <c r="K57" s="54"/>
      <c r="L57" s="54"/>
      <c r="M57" s="54"/>
      <c r="N57" s="54"/>
      <c r="O57" s="54"/>
      <c r="P57" s="54"/>
      <c r="Q57" s="54"/>
    </row>
    <row r="58" spans="1:17" ht="12.75" x14ac:dyDescent="0.25">
      <c r="A58" s="53"/>
      <c r="B58" s="54"/>
      <c r="C58" s="54"/>
      <c r="D58" s="54"/>
      <c r="E58" s="54"/>
      <c r="F58" s="54"/>
      <c r="G58" s="54"/>
      <c r="H58" s="54"/>
      <c r="I58" s="54"/>
      <c r="J58" s="54"/>
      <c r="K58" s="54"/>
      <c r="L58" s="54"/>
      <c r="M58" s="54"/>
      <c r="N58" s="54"/>
      <c r="O58" s="54"/>
      <c r="P58" s="54"/>
      <c r="Q58" s="54"/>
    </row>
    <row r="59" spans="1:17" ht="12.75" x14ac:dyDescent="0.25">
      <c r="A59" s="53"/>
      <c r="B59" s="54"/>
      <c r="C59" s="54"/>
      <c r="D59" s="54"/>
      <c r="E59" s="54"/>
      <c r="F59" s="54"/>
      <c r="G59" s="54"/>
      <c r="H59" s="54"/>
      <c r="I59" s="54"/>
      <c r="J59" s="54"/>
      <c r="K59" s="54"/>
      <c r="L59" s="54"/>
      <c r="M59" s="54"/>
      <c r="N59" s="54"/>
      <c r="O59" s="54"/>
      <c r="P59" s="54"/>
      <c r="Q59" s="54"/>
    </row>
    <row r="60" spans="1:17" ht="12.75" x14ac:dyDescent="0.25">
      <c r="A60" s="53"/>
      <c r="B60" s="54"/>
      <c r="C60" s="54"/>
      <c r="D60" s="54"/>
      <c r="E60" s="54"/>
      <c r="F60" s="54"/>
      <c r="G60" s="54"/>
      <c r="H60" s="54"/>
      <c r="I60" s="54"/>
      <c r="J60" s="54"/>
      <c r="K60" s="54"/>
      <c r="L60" s="54"/>
      <c r="M60" s="54"/>
      <c r="N60" s="54"/>
      <c r="O60" s="54"/>
      <c r="P60" s="54"/>
      <c r="Q60" s="54"/>
    </row>
    <row r="61" spans="1:17" ht="12.75" x14ac:dyDescent="0.25">
      <c r="A61" s="53"/>
      <c r="B61" s="54"/>
      <c r="C61" s="54"/>
      <c r="D61" s="54"/>
      <c r="E61" s="54"/>
      <c r="F61" s="54"/>
      <c r="G61" s="54"/>
      <c r="H61" s="54"/>
      <c r="I61" s="54"/>
      <c r="J61" s="54"/>
      <c r="K61" s="54"/>
      <c r="L61" s="54"/>
      <c r="M61" s="54"/>
      <c r="N61" s="54"/>
      <c r="O61" s="54"/>
      <c r="P61" s="54"/>
      <c r="Q61" s="54"/>
    </row>
    <row r="62" spans="1:17" ht="12.75" x14ac:dyDescent="0.25">
      <c r="A62" s="53"/>
      <c r="B62" s="54"/>
      <c r="C62" s="54"/>
      <c r="D62" s="54"/>
      <c r="E62" s="54"/>
      <c r="F62" s="54"/>
      <c r="G62" s="54"/>
      <c r="H62" s="54"/>
      <c r="I62" s="54"/>
      <c r="J62" s="54"/>
      <c r="K62" s="54"/>
      <c r="L62" s="54"/>
      <c r="M62" s="54"/>
      <c r="N62" s="54"/>
      <c r="O62" s="54"/>
      <c r="P62" s="54"/>
      <c r="Q62" s="54"/>
    </row>
    <row r="63" spans="1:17" ht="12.75" x14ac:dyDescent="0.25">
      <c r="A63" s="53"/>
      <c r="B63" s="54"/>
      <c r="C63" s="54"/>
      <c r="D63" s="54"/>
      <c r="E63" s="54"/>
      <c r="F63" s="54"/>
      <c r="G63" s="54"/>
      <c r="H63" s="54"/>
      <c r="I63" s="54"/>
      <c r="J63" s="54"/>
      <c r="K63" s="54"/>
      <c r="L63" s="54"/>
      <c r="M63" s="54"/>
      <c r="N63" s="54"/>
      <c r="O63" s="54"/>
      <c r="P63" s="54"/>
      <c r="Q63" s="54"/>
    </row>
    <row r="64" spans="1:17" ht="12.75" x14ac:dyDescent="0.25">
      <c r="A64" s="53"/>
      <c r="B64" s="54"/>
      <c r="C64" s="54"/>
      <c r="D64" s="54"/>
      <c r="E64" s="54"/>
      <c r="F64" s="54"/>
      <c r="G64" s="54"/>
      <c r="H64" s="54"/>
      <c r="I64" s="54"/>
      <c r="J64" s="54"/>
      <c r="K64" s="54"/>
      <c r="L64" s="54"/>
      <c r="M64" s="54"/>
      <c r="N64" s="54"/>
      <c r="O64" s="54"/>
      <c r="P64" s="54"/>
      <c r="Q64" s="54"/>
    </row>
    <row r="65" spans="1:17" ht="12.75" x14ac:dyDescent="0.25">
      <c r="A65" s="53"/>
      <c r="B65" s="54"/>
      <c r="C65" s="54"/>
      <c r="D65" s="54"/>
      <c r="E65" s="54"/>
      <c r="F65" s="54"/>
      <c r="G65" s="54"/>
      <c r="H65" s="54"/>
      <c r="I65" s="54"/>
      <c r="J65" s="54"/>
      <c r="K65" s="54"/>
      <c r="L65" s="54"/>
      <c r="M65" s="54"/>
      <c r="N65" s="54"/>
      <c r="O65" s="54"/>
      <c r="P65" s="54"/>
      <c r="Q65" s="54"/>
    </row>
    <row r="66" spans="1:17" ht="12.75" x14ac:dyDescent="0.25">
      <c r="A66" s="53"/>
      <c r="B66" s="54"/>
      <c r="C66" s="54"/>
      <c r="D66" s="54"/>
      <c r="E66" s="54"/>
      <c r="F66" s="54"/>
      <c r="G66" s="54"/>
      <c r="H66" s="54"/>
      <c r="I66" s="54"/>
      <c r="J66" s="54"/>
      <c r="K66" s="54"/>
      <c r="L66" s="54"/>
      <c r="M66" s="54"/>
      <c r="N66" s="54"/>
      <c r="O66" s="54"/>
      <c r="P66" s="54"/>
      <c r="Q66" s="54"/>
    </row>
    <row r="67" spans="1:17" ht="12.75" x14ac:dyDescent="0.25">
      <c r="A67" s="53"/>
      <c r="B67" s="54"/>
      <c r="C67" s="54"/>
      <c r="D67" s="54"/>
      <c r="E67" s="54"/>
      <c r="F67" s="54"/>
      <c r="G67" s="54"/>
      <c r="H67" s="54"/>
      <c r="I67" s="54"/>
      <c r="J67" s="54"/>
      <c r="K67" s="54"/>
      <c r="L67" s="54"/>
      <c r="M67" s="54"/>
      <c r="N67" s="54"/>
      <c r="O67" s="54"/>
      <c r="P67" s="54"/>
      <c r="Q67" s="54"/>
    </row>
    <row r="68" spans="1:17" ht="12.75" x14ac:dyDescent="0.25">
      <c r="A68" s="53"/>
      <c r="B68" s="54"/>
      <c r="C68" s="54"/>
      <c r="D68" s="54"/>
      <c r="E68" s="54"/>
      <c r="F68" s="54"/>
      <c r="G68" s="54"/>
      <c r="H68" s="54"/>
      <c r="I68" s="54"/>
      <c r="J68" s="54"/>
      <c r="K68" s="54"/>
      <c r="L68" s="54"/>
      <c r="M68" s="54"/>
      <c r="N68" s="54"/>
      <c r="O68" s="54"/>
      <c r="P68" s="54"/>
      <c r="Q68" s="54"/>
    </row>
    <row r="69" spans="1:17" ht="12.75" x14ac:dyDescent="0.25">
      <c r="A69" s="53"/>
      <c r="B69" s="54"/>
      <c r="C69" s="54"/>
      <c r="D69" s="54"/>
      <c r="E69" s="54"/>
      <c r="F69" s="54"/>
      <c r="G69" s="54"/>
      <c r="H69" s="54"/>
      <c r="I69" s="54"/>
      <c r="J69" s="54"/>
      <c r="K69" s="54"/>
      <c r="L69" s="54"/>
      <c r="M69" s="54"/>
      <c r="N69" s="54"/>
      <c r="O69" s="54"/>
      <c r="P69" s="54"/>
      <c r="Q69" s="54"/>
    </row>
    <row r="70" spans="1:17" ht="12.75" x14ac:dyDescent="0.25">
      <c r="A70" s="53"/>
      <c r="B70" s="54"/>
      <c r="C70" s="54"/>
      <c r="D70" s="54"/>
      <c r="E70" s="54"/>
      <c r="F70" s="54"/>
      <c r="G70" s="54"/>
      <c r="H70" s="54"/>
      <c r="I70" s="54"/>
      <c r="J70" s="54"/>
      <c r="K70" s="54"/>
      <c r="L70" s="54"/>
      <c r="M70" s="54"/>
      <c r="N70" s="54"/>
      <c r="O70" s="54"/>
      <c r="P70" s="54"/>
      <c r="Q70" s="54"/>
    </row>
    <row r="71" spans="1:17" ht="12.75" x14ac:dyDescent="0.25">
      <c r="A71" s="53"/>
      <c r="B71" s="54"/>
      <c r="C71" s="54"/>
      <c r="D71" s="54"/>
      <c r="E71" s="54"/>
      <c r="F71" s="54"/>
      <c r="G71" s="54"/>
      <c r="H71" s="54"/>
      <c r="I71" s="54"/>
      <c r="J71" s="54"/>
      <c r="K71" s="54"/>
      <c r="L71" s="54"/>
      <c r="M71" s="54"/>
      <c r="N71" s="54"/>
      <c r="O71" s="54"/>
      <c r="P71" s="54"/>
      <c r="Q71" s="54"/>
    </row>
    <row r="72" spans="1:17" ht="12.75" x14ac:dyDescent="0.25">
      <c r="A72" s="53"/>
      <c r="B72" s="54"/>
      <c r="C72" s="54"/>
      <c r="D72" s="54"/>
      <c r="E72" s="54"/>
      <c r="F72" s="54"/>
      <c r="G72" s="54"/>
      <c r="H72" s="54"/>
      <c r="I72" s="54"/>
      <c r="J72" s="54"/>
      <c r="K72" s="54"/>
      <c r="L72" s="54"/>
      <c r="M72" s="54"/>
      <c r="N72" s="54"/>
      <c r="O72" s="54"/>
      <c r="P72" s="54"/>
      <c r="Q72" s="54"/>
    </row>
    <row r="73" spans="1:17" ht="12.75" x14ac:dyDescent="0.25">
      <c r="A73" s="53"/>
      <c r="B73" s="54"/>
      <c r="C73" s="54"/>
      <c r="D73" s="54"/>
      <c r="E73" s="54"/>
      <c r="F73" s="54"/>
      <c r="G73" s="54"/>
      <c r="H73" s="54"/>
      <c r="I73" s="54"/>
      <c r="J73" s="54"/>
      <c r="K73" s="54"/>
      <c r="L73" s="54"/>
      <c r="M73" s="54"/>
      <c r="N73" s="54"/>
      <c r="O73" s="54"/>
      <c r="P73" s="54"/>
      <c r="Q73" s="54"/>
    </row>
    <row r="74" spans="1:17" ht="12.75" x14ac:dyDescent="0.25">
      <c r="A74" s="53"/>
      <c r="B74" s="54"/>
      <c r="C74" s="54"/>
      <c r="D74" s="54"/>
      <c r="E74" s="54"/>
      <c r="F74" s="54"/>
      <c r="G74" s="54"/>
      <c r="H74" s="54"/>
      <c r="I74" s="54"/>
      <c r="J74" s="54"/>
      <c r="K74" s="54"/>
      <c r="L74" s="54"/>
      <c r="M74" s="54"/>
      <c r="N74" s="54"/>
      <c r="O74" s="54"/>
      <c r="P74" s="54"/>
      <c r="Q74" s="54"/>
    </row>
    <row r="75" spans="1:17" ht="12.75" x14ac:dyDescent="0.25">
      <c r="A75" s="53"/>
      <c r="B75" s="54"/>
      <c r="C75" s="54"/>
      <c r="D75" s="54"/>
      <c r="E75" s="54"/>
      <c r="F75" s="54"/>
      <c r="G75" s="54"/>
      <c r="H75" s="54"/>
      <c r="I75" s="54"/>
      <c r="J75" s="54"/>
      <c r="K75" s="54"/>
      <c r="L75" s="54"/>
      <c r="M75" s="54"/>
      <c r="N75" s="54"/>
      <c r="O75" s="54"/>
      <c r="P75" s="54"/>
      <c r="Q75" s="54"/>
    </row>
    <row r="76" spans="1:17" ht="12.75" x14ac:dyDescent="0.25">
      <c r="A76" s="113"/>
      <c r="B76" s="54"/>
      <c r="C76" s="54"/>
      <c r="D76" s="54"/>
      <c r="E76" s="54"/>
      <c r="F76" s="54"/>
      <c r="G76" s="54"/>
      <c r="H76" s="54"/>
      <c r="I76" s="54"/>
      <c r="J76" s="54"/>
      <c r="K76" s="54"/>
      <c r="L76" s="54"/>
      <c r="M76" s="54"/>
      <c r="N76" s="54"/>
      <c r="O76" s="54"/>
      <c r="P76" s="54"/>
      <c r="Q76" s="54"/>
    </row>
    <row r="77" spans="1:17" ht="10.5" x14ac:dyDescent="0.15">
      <c r="A77" s="114"/>
      <c r="B77" s="54"/>
      <c r="C77" s="54"/>
      <c r="D77" s="54"/>
      <c r="E77" s="54"/>
      <c r="F77" s="54"/>
      <c r="G77" s="54"/>
      <c r="H77" s="54"/>
      <c r="I77" s="54"/>
      <c r="J77" s="54"/>
      <c r="K77" s="54"/>
      <c r="L77" s="54"/>
      <c r="M77" s="54"/>
      <c r="N77" s="54"/>
      <c r="O77" s="54"/>
      <c r="P77" s="54"/>
      <c r="Q77" s="54"/>
    </row>
    <row r="78" spans="1:17" ht="10.5" x14ac:dyDescent="0.15">
      <c r="A78" s="114"/>
      <c r="B78" s="54"/>
      <c r="C78" s="54"/>
      <c r="D78" s="54"/>
      <c r="E78" s="54"/>
      <c r="F78" s="54"/>
      <c r="G78" s="54"/>
      <c r="H78" s="54"/>
      <c r="I78" s="54"/>
      <c r="J78" s="54"/>
      <c r="K78" s="54"/>
      <c r="L78" s="54"/>
      <c r="M78" s="54"/>
      <c r="N78" s="54"/>
      <c r="O78" s="54"/>
      <c r="P78" s="54"/>
      <c r="Q78" s="54"/>
    </row>
    <row r="79" spans="1:17" ht="10.5" x14ac:dyDescent="0.15">
      <c r="A79" s="114"/>
      <c r="B79" s="54"/>
      <c r="C79" s="54"/>
      <c r="D79" s="54"/>
      <c r="E79" s="54"/>
      <c r="F79" s="54"/>
      <c r="G79" s="54"/>
      <c r="H79" s="54"/>
      <c r="I79" s="54"/>
      <c r="J79" s="54"/>
      <c r="K79" s="54"/>
      <c r="L79" s="54"/>
      <c r="M79" s="54"/>
      <c r="N79" s="54"/>
      <c r="O79" s="54"/>
      <c r="P79" s="54"/>
      <c r="Q79" s="54"/>
    </row>
    <row r="80" spans="1:17" ht="10.5" x14ac:dyDescent="0.15">
      <c r="A80" s="114"/>
      <c r="B80" s="54"/>
      <c r="C80" s="54"/>
      <c r="D80" s="54"/>
      <c r="E80" s="54"/>
      <c r="F80" s="54"/>
      <c r="G80" s="54"/>
      <c r="H80" s="54"/>
      <c r="I80" s="54"/>
      <c r="J80" s="54"/>
      <c r="K80" s="54"/>
      <c r="L80" s="54"/>
      <c r="M80" s="54"/>
      <c r="N80" s="54"/>
      <c r="O80" s="54"/>
      <c r="P80" s="54"/>
      <c r="Q80" s="54"/>
    </row>
    <row r="81" spans="1:17" ht="10.5" x14ac:dyDescent="0.15">
      <c r="A81" s="114"/>
      <c r="B81" s="54"/>
      <c r="C81" s="54"/>
      <c r="D81" s="54"/>
      <c r="E81" s="54"/>
      <c r="F81" s="54"/>
      <c r="G81" s="54"/>
      <c r="H81" s="54"/>
      <c r="I81" s="54"/>
      <c r="J81" s="54"/>
      <c r="K81" s="54"/>
      <c r="L81" s="54"/>
      <c r="M81" s="54"/>
      <c r="N81" s="54"/>
      <c r="O81" s="54"/>
      <c r="P81" s="54"/>
      <c r="Q81" s="54"/>
    </row>
    <row r="82" spans="1:17" ht="10.5" x14ac:dyDescent="0.15">
      <c r="A82" s="114"/>
      <c r="B82" s="54"/>
      <c r="C82" s="54"/>
      <c r="D82" s="54"/>
      <c r="E82" s="54"/>
      <c r="F82" s="54"/>
      <c r="G82" s="54"/>
      <c r="H82" s="54"/>
      <c r="I82" s="54"/>
      <c r="J82" s="54"/>
      <c r="K82" s="54"/>
      <c r="L82" s="54"/>
      <c r="M82" s="54"/>
      <c r="N82" s="54"/>
      <c r="O82" s="54"/>
      <c r="P82" s="54"/>
      <c r="Q82" s="54"/>
    </row>
    <row r="83" spans="1:17" ht="10.5" x14ac:dyDescent="0.15">
      <c r="A83" s="114"/>
      <c r="B83" s="54"/>
      <c r="C83" s="54"/>
      <c r="D83" s="54"/>
      <c r="E83" s="54"/>
      <c r="F83" s="54"/>
      <c r="G83" s="54"/>
      <c r="H83" s="54"/>
      <c r="I83" s="54"/>
      <c r="J83" s="54"/>
      <c r="K83" s="54"/>
      <c r="L83" s="54"/>
      <c r="M83" s="54"/>
      <c r="N83" s="54"/>
      <c r="O83" s="54"/>
      <c r="P83" s="54"/>
      <c r="Q83" s="54"/>
    </row>
    <row r="84" spans="1:17" x14ac:dyDescent="0.3">
      <c r="P84" s="54"/>
      <c r="Q84" s="54"/>
    </row>
  </sheetData>
  <mergeCells count="32">
    <mergeCell ref="C7:E7"/>
    <mergeCell ref="J7:K7"/>
    <mergeCell ref="B2:L2"/>
    <mergeCell ref="B3:L3"/>
    <mergeCell ref="C4:K4"/>
    <mergeCell ref="C6:E6"/>
    <mergeCell ref="J6:K6"/>
    <mergeCell ref="J8:K8"/>
    <mergeCell ref="J9:K9"/>
    <mergeCell ref="G10:I10"/>
    <mergeCell ref="J10:K10"/>
    <mergeCell ref="G13:H13"/>
    <mergeCell ref="J13:K13"/>
    <mergeCell ref="F22:G22"/>
    <mergeCell ref="G14:H14"/>
    <mergeCell ref="B18:B19"/>
    <mergeCell ref="C18:C19"/>
    <mergeCell ref="D18:D19"/>
    <mergeCell ref="E18:E19"/>
    <mergeCell ref="F18:H18"/>
    <mergeCell ref="I18:K18"/>
    <mergeCell ref="M18:N18"/>
    <mergeCell ref="F19:G19"/>
    <mergeCell ref="F20:G20"/>
    <mergeCell ref="F21:G21"/>
    <mergeCell ref="F29:G29"/>
    <mergeCell ref="F23:G23"/>
    <mergeCell ref="F24:G24"/>
    <mergeCell ref="F25:G25"/>
    <mergeCell ref="F26:G26"/>
    <mergeCell ref="F27:G27"/>
    <mergeCell ref="F28:G28"/>
  </mergeCells>
  <pageMargins left="0.7" right="0.7" top="0.75" bottom="0.75" header="0.3" footer="0.3"/>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Normal="100" zoomScaleSheetLayoutView="100" workbookViewId="0">
      <selection activeCell="B36" sqref="B36"/>
    </sheetView>
  </sheetViews>
  <sheetFormatPr baseColWidth="10" defaultRowHeight="12.75" x14ac:dyDescent="0.2"/>
  <cols>
    <col min="1" max="1" width="6.140625" style="197" customWidth="1"/>
    <col min="2" max="2" width="21.5703125" style="125" customWidth="1"/>
    <col min="3" max="3" width="7.5703125" style="125" customWidth="1"/>
    <col min="4" max="4" width="29.7109375" style="125" customWidth="1"/>
    <col min="5" max="5" width="33.5703125" style="129" customWidth="1"/>
    <col min="6" max="253" width="11.42578125" style="125"/>
    <col min="254" max="254" width="4.7109375" style="125" customWidth="1"/>
    <col min="255" max="255" width="6.140625" style="125" customWidth="1"/>
    <col min="256" max="256" width="21.5703125" style="125" customWidth="1"/>
    <col min="257" max="257" width="7.5703125" style="125" customWidth="1"/>
    <col min="258" max="258" width="29.7109375" style="125" customWidth="1"/>
    <col min="259" max="259" width="19.5703125" style="125" customWidth="1"/>
    <col min="260" max="260" width="0" style="125" hidden="1" customWidth="1"/>
    <col min="261" max="509" width="11.42578125" style="125"/>
    <col min="510" max="510" width="4.7109375" style="125" customWidth="1"/>
    <col min="511" max="511" width="6.140625" style="125" customWidth="1"/>
    <col min="512" max="512" width="21.5703125" style="125" customWidth="1"/>
    <col min="513" max="513" width="7.5703125" style="125" customWidth="1"/>
    <col min="514" max="514" width="29.7109375" style="125" customWidth="1"/>
    <col min="515" max="515" width="19.5703125" style="125" customWidth="1"/>
    <col min="516" max="516" width="0" style="125" hidden="1" customWidth="1"/>
    <col min="517" max="765" width="11.42578125" style="125"/>
    <col min="766" max="766" width="4.7109375" style="125" customWidth="1"/>
    <col min="767" max="767" width="6.140625" style="125" customWidth="1"/>
    <col min="768" max="768" width="21.5703125" style="125" customWidth="1"/>
    <col min="769" max="769" width="7.5703125" style="125" customWidth="1"/>
    <col min="770" max="770" width="29.7109375" style="125" customWidth="1"/>
    <col min="771" max="771" width="19.5703125" style="125" customWidth="1"/>
    <col min="772" max="772" width="0" style="125" hidden="1" customWidth="1"/>
    <col min="773" max="1021" width="11.42578125" style="125"/>
    <col min="1022" max="1022" width="4.7109375" style="125" customWidth="1"/>
    <col min="1023" max="1023" width="6.140625" style="125" customWidth="1"/>
    <col min="1024" max="1024" width="21.5703125" style="125" customWidth="1"/>
    <col min="1025" max="1025" width="7.5703125" style="125" customWidth="1"/>
    <col min="1026" max="1026" width="29.7109375" style="125" customWidth="1"/>
    <col min="1027" max="1027" width="19.5703125" style="125" customWidth="1"/>
    <col min="1028" max="1028" width="0" style="125" hidden="1" customWidth="1"/>
    <col min="1029" max="1277" width="11.42578125" style="125"/>
    <col min="1278" max="1278" width="4.7109375" style="125" customWidth="1"/>
    <col min="1279" max="1279" width="6.140625" style="125" customWidth="1"/>
    <col min="1280" max="1280" width="21.5703125" style="125" customWidth="1"/>
    <col min="1281" max="1281" width="7.5703125" style="125" customWidth="1"/>
    <col min="1282" max="1282" width="29.7109375" style="125" customWidth="1"/>
    <col min="1283" max="1283" width="19.5703125" style="125" customWidth="1"/>
    <col min="1284" max="1284" width="0" style="125" hidden="1" customWidth="1"/>
    <col min="1285" max="1533" width="11.42578125" style="125"/>
    <col min="1534" max="1534" width="4.7109375" style="125" customWidth="1"/>
    <col min="1535" max="1535" width="6.140625" style="125" customWidth="1"/>
    <col min="1536" max="1536" width="21.5703125" style="125" customWidth="1"/>
    <col min="1537" max="1537" width="7.5703125" style="125" customWidth="1"/>
    <col min="1538" max="1538" width="29.7109375" style="125" customWidth="1"/>
    <col min="1539" max="1539" width="19.5703125" style="125" customWidth="1"/>
    <col min="1540" max="1540" width="0" style="125" hidden="1" customWidth="1"/>
    <col min="1541" max="1789" width="11.42578125" style="125"/>
    <col min="1790" max="1790" width="4.7109375" style="125" customWidth="1"/>
    <col min="1791" max="1791" width="6.140625" style="125" customWidth="1"/>
    <col min="1792" max="1792" width="21.5703125" style="125" customWidth="1"/>
    <col min="1793" max="1793" width="7.5703125" style="125" customWidth="1"/>
    <col min="1794" max="1794" width="29.7109375" style="125" customWidth="1"/>
    <col min="1795" max="1795" width="19.5703125" style="125" customWidth="1"/>
    <col min="1796" max="1796" width="0" style="125" hidden="1" customWidth="1"/>
    <col min="1797" max="2045" width="11.42578125" style="125"/>
    <col min="2046" max="2046" width="4.7109375" style="125" customWidth="1"/>
    <col min="2047" max="2047" width="6.140625" style="125" customWidth="1"/>
    <col min="2048" max="2048" width="21.5703125" style="125" customWidth="1"/>
    <col min="2049" max="2049" width="7.5703125" style="125" customWidth="1"/>
    <col min="2050" max="2050" width="29.7109375" style="125" customWidth="1"/>
    <col min="2051" max="2051" width="19.5703125" style="125" customWidth="1"/>
    <col min="2052" max="2052" width="0" style="125" hidden="1" customWidth="1"/>
    <col min="2053" max="2301" width="11.42578125" style="125"/>
    <col min="2302" max="2302" width="4.7109375" style="125" customWidth="1"/>
    <col min="2303" max="2303" width="6.140625" style="125" customWidth="1"/>
    <col min="2304" max="2304" width="21.5703125" style="125" customWidth="1"/>
    <col min="2305" max="2305" width="7.5703125" style="125" customWidth="1"/>
    <col min="2306" max="2306" width="29.7109375" style="125" customWidth="1"/>
    <col min="2307" max="2307" width="19.5703125" style="125" customWidth="1"/>
    <col min="2308" max="2308" width="0" style="125" hidden="1" customWidth="1"/>
    <col min="2309" max="2557" width="11.42578125" style="125"/>
    <col min="2558" max="2558" width="4.7109375" style="125" customWidth="1"/>
    <col min="2559" max="2559" width="6.140625" style="125" customWidth="1"/>
    <col min="2560" max="2560" width="21.5703125" style="125" customWidth="1"/>
    <col min="2561" max="2561" width="7.5703125" style="125" customWidth="1"/>
    <col min="2562" max="2562" width="29.7109375" style="125" customWidth="1"/>
    <col min="2563" max="2563" width="19.5703125" style="125" customWidth="1"/>
    <col min="2564" max="2564" width="0" style="125" hidden="1" customWidth="1"/>
    <col min="2565" max="2813" width="11.42578125" style="125"/>
    <col min="2814" max="2814" width="4.7109375" style="125" customWidth="1"/>
    <col min="2815" max="2815" width="6.140625" style="125" customWidth="1"/>
    <col min="2816" max="2816" width="21.5703125" style="125" customWidth="1"/>
    <col min="2817" max="2817" width="7.5703125" style="125" customWidth="1"/>
    <col min="2818" max="2818" width="29.7109375" style="125" customWidth="1"/>
    <col min="2819" max="2819" width="19.5703125" style="125" customWidth="1"/>
    <col min="2820" max="2820" width="0" style="125" hidden="1" customWidth="1"/>
    <col min="2821" max="3069" width="11.42578125" style="125"/>
    <col min="3070" max="3070" width="4.7109375" style="125" customWidth="1"/>
    <col min="3071" max="3071" width="6.140625" style="125" customWidth="1"/>
    <col min="3072" max="3072" width="21.5703125" style="125" customWidth="1"/>
    <col min="3073" max="3073" width="7.5703125" style="125" customWidth="1"/>
    <col min="3074" max="3074" width="29.7109375" style="125" customWidth="1"/>
    <col min="3075" max="3075" width="19.5703125" style="125" customWidth="1"/>
    <col min="3076" max="3076" width="0" style="125" hidden="1" customWidth="1"/>
    <col min="3077" max="3325" width="11.42578125" style="125"/>
    <col min="3326" max="3326" width="4.7109375" style="125" customWidth="1"/>
    <col min="3327" max="3327" width="6.140625" style="125" customWidth="1"/>
    <col min="3328" max="3328" width="21.5703125" style="125" customWidth="1"/>
    <col min="3329" max="3329" width="7.5703125" style="125" customWidth="1"/>
    <col min="3330" max="3330" width="29.7109375" style="125" customWidth="1"/>
    <col min="3331" max="3331" width="19.5703125" style="125" customWidth="1"/>
    <col min="3332" max="3332" width="0" style="125" hidden="1" customWidth="1"/>
    <col min="3333" max="3581" width="11.42578125" style="125"/>
    <col min="3582" max="3582" width="4.7109375" style="125" customWidth="1"/>
    <col min="3583" max="3583" width="6.140625" style="125" customWidth="1"/>
    <col min="3584" max="3584" width="21.5703125" style="125" customWidth="1"/>
    <col min="3585" max="3585" width="7.5703125" style="125" customWidth="1"/>
    <col min="3586" max="3586" width="29.7109375" style="125" customWidth="1"/>
    <col min="3587" max="3587" width="19.5703125" style="125" customWidth="1"/>
    <col min="3588" max="3588" width="0" style="125" hidden="1" customWidth="1"/>
    <col min="3589" max="3837" width="11.42578125" style="125"/>
    <col min="3838" max="3838" width="4.7109375" style="125" customWidth="1"/>
    <col min="3839" max="3839" width="6.140625" style="125" customWidth="1"/>
    <col min="3840" max="3840" width="21.5703125" style="125" customWidth="1"/>
    <col min="3841" max="3841" width="7.5703125" style="125" customWidth="1"/>
    <col min="3842" max="3842" width="29.7109375" style="125" customWidth="1"/>
    <col min="3843" max="3843" width="19.5703125" style="125" customWidth="1"/>
    <col min="3844" max="3844" width="0" style="125" hidden="1" customWidth="1"/>
    <col min="3845" max="4093" width="11.42578125" style="125"/>
    <col min="4094" max="4094" width="4.7109375" style="125" customWidth="1"/>
    <col min="4095" max="4095" width="6.140625" style="125" customWidth="1"/>
    <col min="4096" max="4096" width="21.5703125" style="125" customWidth="1"/>
    <col min="4097" max="4097" width="7.5703125" style="125" customWidth="1"/>
    <col min="4098" max="4098" width="29.7109375" style="125" customWidth="1"/>
    <col min="4099" max="4099" width="19.5703125" style="125" customWidth="1"/>
    <col min="4100" max="4100" width="0" style="125" hidden="1" customWidth="1"/>
    <col min="4101" max="4349" width="11.42578125" style="125"/>
    <col min="4350" max="4350" width="4.7109375" style="125" customWidth="1"/>
    <col min="4351" max="4351" width="6.140625" style="125" customWidth="1"/>
    <col min="4352" max="4352" width="21.5703125" style="125" customWidth="1"/>
    <col min="4353" max="4353" width="7.5703125" style="125" customWidth="1"/>
    <col min="4354" max="4354" width="29.7109375" style="125" customWidth="1"/>
    <col min="4355" max="4355" width="19.5703125" style="125" customWidth="1"/>
    <col min="4356" max="4356" width="0" style="125" hidden="1" customWidth="1"/>
    <col min="4357" max="4605" width="11.42578125" style="125"/>
    <col min="4606" max="4606" width="4.7109375" style="125" customWidth="1"/>
    <col min="4607" max="4607" width="6.140625" style="125" customWidth="1"/>
    <col min="4608" max="4608" width="21.5703125" style="125" customWidth="1"/>
    <col min="4609" max="4609" width="7.5703125" style="125" customWidth="1"/>
    <col min="4610" max="4610" width="29.7109375" style="125" customWidth="1"/>
    <col min="4611" max="4611" width="19.5703125" style="125" customWidth="1"/>
    <col min="4612" max="4612" width="0" style="125" hidden="1" customWidth="1"/>
    <col min="4613" max="4861" width="11.42578125" style="125"/>
    <col min="4862" max="4862" width="4.7109375" style="125" customWidth="1"/>
    <col min="4863" max="4863" width="6.140625" style="125" customWidth="1"/>
    <col min="4864" max="4864" width="21.5703125" style="125" customWidth="1"/>
    <col min="4865" max="4865" width="7.5703125" style="125" customWidth="1"/>
    <col min="4866" max="4866" width="29.7109375" style="125" customWidth="1"/>
    <col min="4867" max="4867" width="19.5703125" style="125" customWidth="1"/>
    <col min="4868" max="4868" width="0" style="125" hidden="1" customWidth="1"/>
    <col min="4869" max="5117" width="11.42578125" style="125"/>
    <col min="5118" max="5118" width="4.7109375" style="125" customWidth="1"/>
    <col min="5119" max="5119" width="6.140625" style="125" customWidth="1"/>
    <col min="5120" max="5120" width="21.5703125" style="125" customWidth="1"/>
    <col min="5121" max="5121" width="7.5703125" style="125" customWidth="1"/>
    <col min="5122" max="5122" width="29.7109375" style="125" customWidth="1"/>
    <col min="5123" max="5123" width="19.5703125" style="125" customWidth="1"/>
    <col min="5124" max="5124" width="0" style="125" hidden="1" customWidth="1"/>
    <col min="5125" max="5373" width="11.42578125" style="125"/>
    <col min="5374" max="5374" width="4.7109375" style="125" customWidth="1"/>
    <col min="5375" max="5375" width="6.140625" style="125" customWidth="1"/>
    <col min="5376" max="5376" width="21.5703125" style="125" customWidth="1"/>
    <col min="5377" max="5377" width="7.5703125" style="125" customWidth="1"/>
    <col min="5378" max="5378" width="29.7109375" style="125" customWidth="1"/>
    <col min="5379" max="5379" width="19.5703125" style="125" customWidth="1"/>
    <col min="5380" max="5380" width="0" style="125" hidden="1" customWidth="1"/>
    <col min="5381" max="5629" width="11.42578125" style="125"/>
    <col min="5630" max="5630" width="4.7109375" style="125" customWidth="1"/>
    <col min="5631" max="5631" width="6.140625" style="125" customWidth="1"/>
    <col min="5632" max="5632" width="21.5703125" style="125" customWidth="1"/>
    <col min="5633" max="5633" width="7.5703125" style="125" customWidth="1"/>
    <col min="5634" max="5634" width="29.7109375" style="125" customWidth="1"/>
    <col min="5635" max="5635" width="19.5703125" style="125" customWidth="1"/>
    <col min="5636" max="5636" width="0" style="125" hidden="1" customWidth="1"/>
    <col min="5637" max="5885" width="11.42578125" style="125"/>
    <col min="5886" max="5886" width="4.7109375" style="125" customWidth="1"/>
    <col min="5887" max="5887" width="6.140625" style="125" customWidth="1"/>
    <col min="5888" max="5888" width="21.5703125" style="125" customWidth="1"/>
    <col min="5889" max="5889" width="7.5703125" style="125" customWidth="1"/>
    <col min="5890" max="5890" width="29.7109375" style="125" customWidth="1"/>
    <col min="5891" max="5891" width="19.5703125" style="125" customWidth="1"/>
    <col min="5892" max="5892" width="0" style="125" hidden="1" customWidth="1"/>
    <col min="5893" max="6141" width="11.42578125" style="125"/>
    <col min="6142" max="6142" width="4.7109375" style="125" customWidth="1"/>
    <col min="6143" max="6143" width="6.140625" style="125" customWidth="1"/>
    <col min="6144" max="6144" width="21.5703125" style="125" customWidth="1"/>
    <col min="6145" max="6145" width="7.5703125" style="125" customWidth="1"/>
    <col min="6146" max="6146" width="29.7109375" style="125" customWidth="1"/>
    <col min="6147" max="6147" width="19.5703125" style="125" customWidth="1"/>
    <col min="6148" max="6148" width="0" style="125" hidden="1" customWidth="1"/>
    <col min="6149" max="6397" width="11.42578125" style="125"/>
    <col min="6398" max="6398" width="4.7109375" style="125" customWidth="1"/>
    <col min="6399" max="6399" width="6.140625" style="125" customWidth="1"/>
    <col min="6400" max="6400" width="21.5703125" style="125" customWidth="1"/>
    <col min="6401" max="6401" width="7.5703125" style="125" customWidth="1"/>
    <col min="6402" max="6402" width="29.7109375" style="125" customWidth="1"/>
    <col min="6403" max="6403" width="19.5703125" style="125" customWidth="1"/>
    <col min="6404" max="6404" width="0" style="125" hidden="1" customWidth="1"/>
    <col min="6405" max="6653" width="11.42578125" style="125"/>
    <col min="6654" max="6654" width="4.7109375" style="125" customWidth="1"/>
    <col min="6655" max="6655" width="6.140625" style="125" customWidth="1"/>
    <col min="6656" max="6656" width="21.5703125" style="125" customWidth="1"/>
    <col min="6657" max="6657" width="7.5703125" style="125" customWidth="1"/>
    <col min="6658" max="6658" width="29.7109375" style="125" customWidth="1"/>
    <col min="6659" max="6659" width="19.5703125" style="125" customWidth="1"/>
    <col min="6660" max="6660" width="0" style="125" hidden="1" customWidth="1"/>
    <col min="6661" max="6909" width="11.42578125" style="125"/>
    <col min="6910" max="6910" width="4.7109375" style="125" customWidth="1"/>
    <col min="6911" max="6911" width="6.140625" style="125" customWidth="1"/>
    <col min="6912" max="6912" width="21.5703125" style="125" customWidth="1"/>
    <col min="6913" max="6913" width="7.5703125" style="125" customWidth="1"/>
    <col min="6914" max="6914" width="29.7109375" style="125" customWidth="1"/>
    <col min="6915" max="6915" width="19.5703125" style="125" customWidth="1"/>
    <col min="6916" max="6916" width="0" style="125" hidden="1" customWidth="1"/>
    <col min="6917" max="7165" width="11.42578125" style="125"/>
    <col min="7166" max="7166" width="4.7109375" style="125" customWidth="1"/>
    <col min="7167" max="7167" width="6.140625" style="125" customWidth="1"/>
    <col min="7168" max="7168" width="21.5703125" style="125" customWidth="1"/>
    <col min="7169" max="7169" width="7.5703125" style="125" customWidth="1"/>
    <col min="7170" max="7170" width="29.7109375" style="125" customWidth="1"/>
    <col min="7171" max="7171" width="19.5703125" style="125" customWidth="1"/>
    <col min="7172" max="7172" width="0" style="125" hidden="1" customWidth="1"/>
    <col min="7173" max="7421" width="11.42578125" style="125"/>
    <col min="7422" max="7422" width="4.7109375" style="125" customWidth="1"/>
    <col min="7423" max="7423" width="6.140625" style="125" customWidth="1"/>
    <col min="7424" max="7424" width="21.5703125" style="125" customWidth="1"/>
    <col min="7425" max="7425" width="7.5703125" style="125" customWidth="1"/>
    <col min="7426" max="7426" width="29.7109375" style="125" customWidth="1"/>
    <col min="7427" max="7427" width="19.5703125" style="125" customWidth="1"/>
    <col min="7428" max="7428" width="0" style="125" hidden="1" customWidth="1"/>
    <col min="7429" max="7677" width="11.42578125" style="125"/>
    <col min="7678" max="7678" width="4.7109375" style="125" customWidth="1"/>
    <col min="7679" max="7679" width="6.140625" style="125" customWidth="1"/>
    <col min="7680" max="7680" width="21.5703125" style="125" customWidth="1"/>
    <col min="7681" max="7681" width="7.5703125" style="125" customWidth="1"/>
    <col min="7682" max="7682" width="29.7109375" style="125" customWidth="1"/>
    <col min="7683" max="7683" width="19.5703125" style="125" customWidth="1"/>
    <col min="7684" max="7684" width="0" style="125" hidden="1" customWidth="1"/>
    <col min="7685" max="7933" width="11.42578125" style="125"/>
    <col min="7934" max="7934" width="4.7109375" style="125" customWidth="1"/>
    <col min="7935" max="7935" width="6.140625" style="125" customWidth="1"/>
    <col min="7936" max="7936" width="21.5703125" style="125" customWidth="1"/>
    <col min="7937" max="7937" width="7.5703125" style="125" customWidth="1"/>
    <col min="7938" max="7938" width="29.7109375" style="125" customWidth="1"/>
    <col min="7939" max="7939" width="19.5703125" style="125" customWidth="1"/>
    <col min="7940" max="7940" width="0" style="125" hidden="1" customWidth="1"/>
    <col min="7941" max="8189" width="11.42578125" style="125"/>
    <col min="8190" max="8190" width="4.7109375" style="125" customWidth="1"/>
    <col min="8191" max="8191" width="6.140625" style="125" customWidth="1"/>
    <col min="8192" max="8192" width="21.5703125" style="125" customWidth="1"/>
    <col min="8193" max="8193" width="7.5703125" style="125" customWidth="1"/>
    <col min="8194" max="8194" width="29.7109375" style="125" customWidth="1"/>
    <col min="8195" max="8195" width="19.5703125" style="125" customWidth="1"/>
    <col min="8196" max="8196" width="0" style="125" hidden="1" customWidth="1"/>
    <col min="8197" max="8445" width="11.42578125" style="125"/>
    <col min="8446" max="8446" width="4.7109375" style="125" customWidth="1"/>
    <col min="8447" max="8447" width="6.140625" style="125" customWidth="1"/>
    <col min="8448" max="8448" width="21.5703125" style="125" customWidth="1"/>
    <col min="8449" max="8449" width="7.5703125" style="125" customWidth="1"/>
    <col min="8450" max="8450" width="29.7109375" style="125" customWidth="1"/>
    <col min="8451" max="8451" width="19.5703125" style="125" customWidth="1"/>
    <col min="8452" max="8452" width="0" style="125" hidden="1" customWidth="1"/>
    <col min="8453" max="8701" width="11.42578125" style="125"/>
    <col min="8702" max="8702" width="4.7109375" style="125" customWidth="1"/>
    <col min="8703" max="8703" width="6.140625" style="125" customWidth="1"/>
    <col min="8704" max="8704" width="21.5703125" style="125" customWidth="1"/>
    <col min="8705" max="8705" width="7.5703125" style="125" customWidth="1"/>
    <col min="8706" max="8706" width="29.7109375" style="125" customWidth="1"/>
    <col min="8707" max="8707" width="19.5703125" style="125" customWidth="1"/>
    <col min="8708" max="8708" width="0" style="125" hidden="1" customWidth="1"/>
    <col min="8709" max="8957" width="11.42578125" style="125"/>
    <col min="8958" max="8958" width="4.7109375" style="125" customWidth="1"/>
    <col min="8959" max="8959" width="6.140625" style="125" customWidth="1"/>
    <col min="8960" max="8960" width="21.5703125" style="125" customWidth="1"/>
    <col min="8961" max="8961" width="7.5703125" style="125" customWidth="1"/>
    <col min="8962" max="8962" width="29.7109375" style="125" customWidth="1"/>
    <col min="8963" max="8963" width="19.5703125" style="125" customWidth="1"/>
    <col min="8964" max="8964" width="0" style="125" hidden="1" customWidth="1"/>
    <col min="8965" max="9213" width="11.42578125" style="125"/>
    <col min="9214" max="9214" width="4.7109375" style="125" customWidth="1"/>
    <col min="9215" max="9215" width="6.140625" style="125" customWidth="1"/>
    <col min="9216" max="9216" width="21.5703125" style="125" customWidth="1"/>
    <col min="9217" max="9217" width="7.5703125" style="125" customWidth="1"/>
    <col min="9218" max="9218" width="29.7109375" style="125" customWidth="1"/>
    <col min="9219" max="9219" width="19.5703125" style="125" customWidth="1"/>
    <col min="9220" max="9220" width="0" style="125" hidden="1" customWidth="1"/>
    <col min="9221" max="9469" width="11.42578125" style="125"/>
    <col min="9470" max="9470" width="4.7109375" style="125" customWidth="1"/>
    <col min="9471" max="9471" width="6.140625" style="125" customWidth="1"/>
    <col min="9472" max="9472" width="21.5703125" style="125" customWidth="1"/>
    <col min="9473" max="9473" width="7.5703125" style="125" customWidth="1"/>
    <col min="9474" max="9474" width="29.7109375" style="125" customWidth="1"/>
    <col min="9475" max="9475" width="19.5703125" style="125" customWidth="1"/>
    <col min="9476" max="9476" width="0" style="125" hidden="1" customWidth="1"/>
    <col min="9477" max="9725" width="11.42578125" style="125"/>
    <col min="9726" max="9726" width="4.7109375" style="125" customWidth="1"/>
    <col min="9727" max="9727" width="6.140625" style="125" customWidth="1"/>
    <col min="9728" max="9728" width="21.5703125" style="125" customWidth="1"/>
    <col min="9729" max="9729" width="7.5703125" style="125" customWidth="1"/>
    <col min="9730" max="9730" width="29.7109375" style="125" customWidth="1"/>
    <col min="9731" max="9731" width="19.5703125" style="125" customWidth="1"/>
    <col min="9732" max="9732" width="0" style="125" hidden="1" customWidth="1"/>
    <col min="9733" max="9981" width="11.42578125" style="125"/>
    <col min="9982" max="9982" width="4.7109375" style="125" customWidth="1"/>
    <col min="9983" max="9983" width="6.140625" style="125" customWidth="1"/>
    <col min="9984" max="9984" width="21.5703125" style="125" customWidth="1"/>
    <col min="9985" max="9985" width="7.5703125" style="125" customWidth="1"/>
    <col min="9986" max="9986" width="29.7109375" style="125" customWidth="1"/>
    <col min="9987" max="9987" width="19.5703125" style="125" customWidth="1"/>
    <col min="9988" max="9988" width="0" style="125" hidden="1" customWidth="1"/>
    <col min="9989" max="10237" width="11.42578125" style="125"/>
    <col min="10238" max="10238" width="4.7109375" style="125" customWidth="1"/>
    <col min="10239" max="10239" width="6.140625" style="125" customWidth="1"/>
    <col min="10240" max="10240" width="21.5703125" style="125" customWidth="1"/>
    <col min="10241" max="10241" width="7.5703125" style="125" customWidth="1"/>
    <col min="10242" max="10242" width="29.7109375" style="125" customWidth="1"/>
    <col min="10243" max="10243" width="19.5703125" style="125" customWidth="1"/>
    <col min="10244" max="10244" width="0" style="125" hidden="1" customWidth="1"/>
    <col min="10245" max="10493" width="11.42578125" style="125"/>
    <col min="10494" max="10494" width="4.7109375" style="125" customWidth="1"/>
    <col min="10495" max="10495" width="6.140625" style="125" customWidth="1"/>
    <col min="10496" max="10496" width="21.5703125" style="125" customWidth="1"/>
    <col min="10497" max="10497" width="7.5703125" style="125" customWidth="1"/>
    <col min="10498" max="10498" width="29.7109375" style="125" customWidth="1"/>
    <col min="10499" max="10499" width="19.5703125" style="125" customWidth="1"/>
    <col min="10500" max="10500" width="0" style="125" hidden="1" customWidth="1"/>
    <col min="10501" max="10749" width="11.42578125" style="125"/>
    <col min="10750" max="10750" width="4.7109375" style="125" customWidth="1"/>
    <col min="10751" max="10751" width="6.140625" style="125" customWidth="1"/>
    <col min="10752" max="10752" width="21.5703125" style="125" customWidth="1"/>
    <col min="10753" max="10753" width="7.5703125" style="125" customWidth="1"/>
    <col min="10754" max="10754" width="29.7109375" style="125" customWidth="1"/>
    <col min="10755" max="10755" width="19.5703125" style="125" customWidth="1"/>
    <col min="10756" max="10756" width="0" style="125" hidden="1" customWidth="1"/>
    <col min="10757" max="11005" width="11.42578125" style="125"/>
    <col min="11006" max="11006" width="4.7109375" style="125" customWidth="1"/>
    <col min="11007" max="11007" width="6.140625" style="125" customWidth="1"/>
    <col min="11008" max="11008" width="21.5703125" style="125" customWidth="1"/>
    <col min="11009" max="11009" width="7.5703125" style="125" customWidth="1"/>
    <col min="11010" max="11010" width="29.7109375" style="125" customWidth="1"/>
    <col min="11011" max="11011" width="19.5703125" style="125" customWidth="1"/>
    <col min="11012" max="11012" width="0" style="125" hidden="1" customWidth="1"/>
    <col min="11013" max="11261" width="11.42578125" style="125"/>
    <col min="11262" max="11262" width="4.7109375" style="125" customWidth="1"/>
    <col min="11263" max="11263" width="6.140625" style="125" customWidth="1"/>
    <col min="11264" max="11264" width="21.5703125" style="125" customWidth="1"/>
    <col min="11265" max="11265" width="7.5703125" style="125" customWidth="1"/>
    <col min="11266" max="11266" width="29.7109375" style="125" customWidth="1"/>
    <col min="11267" max="11267" width="19.5703125" style="125" customWidth="1"/>
    <col min="11268" max="11268" width="0" style="125" hidden="1" customWidth="1"/>
    <col min="11269" max="11517" width="11.42578125" style="125"/>
    <col min="11518" max="11518" width="4.7109375" style="125" customWidth="1"/>
    <col min="11519" max="11519" width="6.140625" style="125" customWidth="1"/>
    <col min="11520" max="11520" width="21.5703125" style="125" customWidth="1"/>
    <col min="11521" max="11521" width="7.5703125" style="125" customWidth="1"/>
    <col min="11522" max="11522" width="29.7109375" style="125" customWidth="1"/>
    <col min="11523" max="11523" width="19.5703125" style="125" customWidth="1"/>
    <col min="11524" max="11524" width="0" style="125" hidden="1" customWidth="1"/>
    <col min="11525" max="11773" width="11.42578125" style="125"/>
    <col min="11774" max="11774" width="4.7109375" style="125" customWidth="1"/>
    <col min="11775" max="11775" width="6.140625" style="125" customWidth="1"/>
    <col min="11776" max="11776" width="21.5703125" style="125" customWidth="1"/>
    <col min="11777" max="11777" width="7.5703125" style="125" customWidth="1"/>
    <col min="11778" max="11778" width="29.7109375" style="125" customWidth="1"/>
    <col min="11779" max="11779" width="19.5703125" style="125" customWidth="1"/>
    <col min="11780" max="11780" width="0" style="125" hidden="1" customWidth="1"/>
    <col min="11781" max="12029" width="11.42578125" style="125"/>
    <col min="12030" max="12030" width="4.7109375" style="125" customWidth="1"/>
    <col min="12031" max="12031" width="6.140625" style="125" customWidth="1"/>
    <col min="12032" max="12032" width="21.5703125" style="125" customWidth="1"/>
    <col min="12033" max="12033" width="7.5703125" style="125" customWidth="1"/>
    <col min="12034" max="12034" width="29.7109375" style="125" customWidth="1"/>
    <col min="12035" max="12035" width="19.5703125" style="125" customWidth="1"/>
    <col min="12036" max="12036" width="0" style="125" hidden="1" customWidth="1"/>
    <col min="12037" max="12285" width="11.42578125" style="125"/>
    <col min="12286" max="12286" width="4.7109375" style="125" customWidth="1"/>
    <col min="12287" max="12287" width="6.140625" style="125" customWidth="1"/>
    <col min="12288" max="12288" width="21.5703125" style="125" customWidth="1"/>
    <col min="12289" max="12289" width="7.5703125" style="125" customWidth="1"/>
    <col min="12290" max="12290" width="29.7109375" style="125" customWidth="1"/>
    <col min="12291" max="12291" width="19.5703125" style="125" customWidth="1"/>
    <col min="12292" max="12292" width="0" style="125" hidden="1" customWidth="1"/>
    <col min="12293" max="12541" width="11.42578125" style="125"/>
    <col min="12542" max="12542" width="4.7109375" style="125" customWidth="1"/>
    <col min="12543" max="12543" width="6.140625" style="125" customWidth="1"/>
    <col min="12544" max="12544" width="21.5703125" style="125" customWidth="1"/>
    <col min="12545" max="12545" width="7.5703125" style="125" customWidth="1"/>
    <col min="12546" max="12546" width="29.7109375" style="125" customWidth="1"/>
    <col min="12547" max="12547" width="19.5703125" style="125" customWidth="1"/>
    <col min="12548" max="12548" width="0" style="125" hidden="1" customWidth="1"/>
    <col min="12549" max="12797" width="11.42578125" style="125"/>
    <col min="12798" max="12798" width="4.7109375" style="125" customWidth="1"/>
    <col min="12799" max="12799" width="6.140625" style="125" customWidth="1"/>
    <col min="12800" max="12800" width="21.5703125" style="125" customWidth="1"/>
    <col min="12801" max="12801" width="7.5703125" style="125" customWidth="1"/>
    <col min="12802" max="12802" width="29.7109375" style="125" customWidth="1"/>
    <col min="12803" max="12803" width="19.5703125" style="125" customWidth="1"/>
    <col min="12804" max="12804" width="0" style="125" hidden="1" customWidth="1"/>
    <col min="12805" max="13053" width="11.42578125" style="125"/>
    <col min="13054" max="13054" width="4.7109375" style="125" customWidth="1"/>
    <col min="13055" max="13055" width="6.140625" style="125" customWidth="1"/>
    <col min="13056" max="13056" width="21.5703125" style="125" customWidth="1"/>
    <col min="13057" max="13057" width="7.5703125" style="125" customWidth="1"/>
    <col min="13058" max="13058" width="29.7109375" style="125" customWidth="1"/>
    <col min="13059" max="13059" width="19.5703125" style="125" customWidth="1"/>
    <col min="13060" max="13060" width="0" style="125" hidden="1" customWidth="1"/>
    <col min="13061" max="13309" width="11.42578125" style="125"/>
    <col min="13310" max="13310" width="4.7109375" style="125" customWidth="1"/>
    <col min="13311" max="13311" width="6.140625" style="125" customWidth="1"/>
    <col min="13312" max="13312" width="21.5703125" style="125" customWidth="1"/>
    <col min="13313" max="13313" width="7.5703125" style="125" customWidth="1"/>
    <col min="13314" max="13314" width="29.7109375" style="125" customWidth="1"/>
    <col min="13315" max="13315" width="19.5703125" style="125" customWidth="1"/>
    <col min="13316" max="13316" width="0" style="125" hidden="1" customWidth="1"/>
    <col min="13317" max="13565" width="11.42578125" style="125"/>
    <col min="13566" max="13566" width="4.7109375" style="125" customWidth="1"/>
    <col min="13567" max="13567" width="6.140625" style="125" customWidth="1"/>
    <col min="13568" max="13568" width="21.5703125" style="125" customWidth="1"/>
    <col min="13569" max="13569" width="7.5703125" style="125" customWidth="1"/>
    <col min="13570" max="13570" width="29.7109375" style="125" customWidth="1"/>
    <col min="13571" max="13571" width="19.5703125" style="125" customWidth="1"/>
    <col min="13572" max="13572" width="0" style="125" hidden="1" customWidth="1"/>
    <col min="13573" max="13821" width="11.42578125" style="125"/>
    <col min="13822" max="13822" width="4.7109375" style="125" customWidth="1"/>
    <col min="13823" max="13823" width="6.140625" style="125" customWidth="1"/>
    <col min="13824" max="13824" width="21.5703125" style="125" customWidth="1"/>
    <col min="13825" max="13825" width="7.5703125" style="125" customWidth="1"/>
    <col min="13826" max="13826" width="29.7109375" style="125" customWidth="1"/>
    <col min="13827" max="13827" width="19.5703125" style="125" customWidth="1"/>
    <col min="13828" max="13828" width="0" style="125" hidden="1" customWidth="1"/>
    <col min="13829" max="14077" width="11.42578125" style="125"/>
    <col min="14078" max="14078" width="4.7109375" style="125" customWidth="1"/>
    <col min="14079" max="14079" width="6.140625" style="125" customWidth="1"/>
    <col min="14080" max="14080" width="21.5703125" style="125" customWidth="1"/>
    <col min="14081" max="14081" width="7.5703125" style="125" customWidth="1"/>
    <col min="14082" max="14082" width="29.7109375" style="125" customWidth="1"/>
    <col min="14083" max="14083" width="19.5703125" style="125" customWidth="1"/>
    <col min="14084" max="14084" width="0" style="125" hidden="1" customWidth="1"/>
    <col min="14085" max="14333" width="11.42578125" style="125"/>
    <col min="14334" max="14334" width="4.7109375" style="125" customWidth="1"/>
    <col min="14335" max="14335" width="6.140625" style="125" customWidth="1"/>
    <col min="14336" max="14336" width="21.5703125" style="125" customWidth="1"/>
    <col min="14337" max="14337" width="7.5703125" style="125" customWidth="1"/>
    <col min="14338" max="14338" width="29.7109375" style="125" customWidth="1"/>
    <col min="14339" max="14339" width="19.5703125" style="125" customWidth="1"/>
    <col min="14340" max="14340" width="0" style="125" hidden="1" customWidth="1"/>
    <col min="14341" max="14589" width="11.42578125" style="125"/>
    <col min="14590" max="14590" width="4.7109375" style="125" customWidth="1"/>
    <col min="14591" max="14591" width="6.140625" style="125" customWidth="1"/>
    <col min="14592" max="14592" width="21.5703125" style="125" customWidth="1"/>
    <col min="14593" max="14593" width="7.5703125" style="125" customWidth="1"/>
    <col min="14594" max="14594" width="29.7109375" style="125" customWidth="1"/>
    <col min="14595" max="14595" width="19.5703125" style="125" customWidth="1"/>
    <col min="14596" max="14596" width="0" style="125" hidden="1" customWidth="1"/>
    <col min="14597" max="14845" width="11.42578125" style="125"/>
    <col min="14846" max="14846" width="4.7109375" style="125" customWidth="1"/>
    <col min="14847" max="14847" width="6.140625" style="125" customWidth="1"/>
    <col min="14848" max="14848" width="21.5703125" style="125" customWidth="1"/>
    <col min="14849" max="14849" width="7.5703125" style="125" customWidth="1"/>
    <col min="14850" max="14850" width="29.7109375" style="125" customWidth="1"/>
    <col min="14851" max="14851" width="19.5703125" style="125" customWidth="1"/>
    <col min="14852" max="14852" width="0" style="125" hidden="1" customWidth="1"/>
    <col min="14853" max="15101" width="11.42578125" style="125"/>
    <col min="15102" max="15102" width="4.7109375" style="125" customWidth="1"/>
    <col min="15103" max="15103" width="6.140625" style="125" customWidth="1"/>
    <col min="15104" max="15104" width="21.5703125" style="125" customWidth="1"/>
    <col min="15105" max="15105" width="7.5703125" style="125" customWidth="1"/>
    <col min="15106" max="15106" width="29.7109375" style="125" customWidth="1"/>
    <col min="15107" max="15107" width="19.5703125" style="125" customWidth="1"/>
    <col min="15108" max="15108" width="0" style="125" hidden="1" customWidth="1"/>
    <col min="15109" max="15357" width="11.42578125" style="125"/>
    <col min="15358" max="15358" width="4.7109375" style="125" customWidth="1"/>
    <col min="15359" max="15359" width="6.140625" style="125" customWidth="1"/>
    <col min="15360" max="15360" width="21.5703125" style="125" customWidth="1"/>
    <col min="15361" max="15361" width="7.5703125" style="125" customWidth="1"/>
    <col min="15362" max="15362" width="29.7109375" style="125" customWidth="1"/>
    <col min="15363" max="15363" width="19.5703125" style="125" customWidth="1"/>
    <col min="15364" max="15364" width="0" style="125" hidden="1" customWidth="1"/>
    <col min="15365" max="15613" width="11.42578125" style="125"/>
    <col min="15614" max="15614" width="4.7109375" style="125" customWidth="1"/>
    <col min="15615" max="15615" width="6.140625" style="125" customWidth="1"/>
    <col min="15616" max="15616" width="21.5703125" style="125" customWidth="1"/>
    <col min="15617" max="15617" width="7.5703125" style="125" customWidth="1"/>
    <col min="15618" max="15618" width="29.7109375" style="125" customWidth="1"/>
    <col min="15619" max="15619" width="19.5703125" style="125" customWidth="1"/>
    <col min="15620" max="15620" width="0" style="125" hidden="1" customWidth="1"/>
    <col min="15621" max="15869" width="11.42578125" style="125"/>
    <col min="15870" max="15870" width="4.7109375" style="125" customWidth="1"/>
    <col min="15871" max="15871" width="6.140625" style="125" customWidth="1"/>
    <col min="15872" max="15872" width="21.5703125" style="125" customWidth="1"/>
    <col min="15873" max="15873" width="7.5703125" style="125" customWidth="1"/>
    <col min="15874" max="15874" width="29.7109375" style="125" customWidth="1"/>
    <col min="15875" max="15875" width="19.5703125" style="125" customWidth="1"/>
    <col min="15876" max="15876" width="0" style="125" hidden="1" customWidth="1"/>
    <col min="15877" max="16125" width="11.42578125" style="125"/>
    <col min="16126" max="16126" width="4.7109375" style="125" customWidth="1"/>
    <col min="16127" max="16127" width="6.140625" style="125" customWidth="1"/>
    <col min="16128" max="16128" width="21.5703125" style="125" customWidth="1"/>
    <col min="16129" max="16129" width="7.5703125" style="125" customWidth="1"/>
    <col min="16130" max="16130" width="29.7109375" style="125" customWidth="1"/>
    <col min="16131" max="16131" width="19.5703125" style="125" customWidth="1"/>
    <col min="16132" max="16132" width="0" style="125" hidden="1" customWidth="1"/>
    <col min="16133" max="16384" width="11.42578125" style="125"/>
  </cols>
  <sheetData>
    <row r="1" spans="1:6" x14ac:dyDescent="0.2">
      <c r="A1" s="121"/>
      <c r="B1" s="122"/>
      <c r="C1" s="123"/>
      <c r="D1" s="122"/>
      <c r="E1" s="124"/>
    </row>
    <row r="2" spans="1:6" ht="23.25" x14ac:dyDescent="0.35">
      <c r="A2" s="595" t="s">
        <v>471</v>
      </c>
      <c r="B2" s="595"/>
      <c r="C2" s="595"/>
      <c r="D2" s="595"/>
      <c r="E2" s="595"/>
    </row>
    <row r="3" spans="1:6" x14ac:dyDescent="0.2">
      <c r="A3" s="121"/>
      <c r="B3" s="120"/>
      <c r="C3" s="120"/>
      <c r="D3" s="120"/>
      <c r="E3" s="126"/>
    </row>
    <row r="4" spans="1:6" x14ac:dyDescent="0.2">
      <c r="A4" s="121"/>
      <c r="B4" s="120" t="s">
        <v>4</v>
      </c>
      <c r="C4" s="120"/>
      <c r="D4" s="596" t="str">
        <f>+VAL!B6</f>
        <v>“REMODELACION DE LA LOSA DEPORTIVA; EN LA INSTITUCION EDUCATIVA N°10526 EN LA LOCALIDAD EL VERDE, DISTRITO DE CHALAMARCA, PROVINCIA DE CHOTA, DEPARTAMENTO DE CAJAMARCA</v>
      </c>
      <c r="E4" s="596"/>
    </row>
    <row r="5" spans="1:6" x14ac:dyDescent="0.2">
      <c r="A5" s="121"/>
      <c r="B5" s="120"/>
      <c r="C5" s="120"/>
      <c r="D5" s="596"/>
      <c r="E5" s="596"/>
    </row>
    <row r="6" spans="1:6" ht="16.5" customHeight="1" x14ac:dyDescent="0.2">
      <c r="A6" s="121"/>
      <c r="B6" s="120"/>
      <c r="C6" s="120"/>
      <c r="D6" s="596"/>
      <c r="E6" s="596"/>
    </row>
    <row r="7" spans="1:6" x14ac:dyDescent="0.2">
      <c r="A7" s="121"/>
      <c r="B7" s="120" t="s">
        <v>123</v>
      </c>
      <c r="C7" s="120"/>
      <c r="D7" s="597" t="str">
        <f>+[1]DATOSGEN!E11</f>
        <v>NANPERU SRL</v>
      </c>
      <c r="E7" s="597"/>
    </row>
    <row r="8" spans="1:6" x14ac:dyDescent="0.2">
      <c r="A8" s="121"/>
      <c r="B8" s="120"/>
      <c r="C8" s="120"/>
      <c r="D8" s="597"/>
      <c r="E8" s="597"/>
    </row>
    <row r="9" spans="1:6" x14ac:dyDescent="0.2">
      <c r="A9" s="121"/>
      <c r="B9" s="120" t="s">
        <v>15</v>
      </c>
      <c r="C9" s="120"/>
      <c r="D9" s="127" t="str">
        <f>+'DATO GENERALES'!C11</f>
        <v>ING.VICTOR ENRIQUE TORRES FIGUEROA</v>
      </c>
      <c r="E9" s="126"/>
    </row>
    <row r="10" spans="1:6" x14ac:dyDescent="0.2">
      <c r="A10" s="121"/>
      <c r="B10" s="120" t="s">
        <v>124</v>
      </c>
      <c r="C10" s="120"/>
      <c r="D10" s="128">
        <f>+VAL!K94</f>
        <v>81238.694768275876</v>
      </c>
    </row>
    <row r="11" spans="1:6" x14ac:dyDescent="0.2">
      <c r="A11" s="121"/>
      <c r="B11" s="120" t="s">
        <v>125</v>
      </c>
      <c r="C11" s="120"/>
      <c r="D11" s="131">
        <f>+'DATO GENERALES'!C18</f>
        <v>193824.46</v>
      </c>
      <c r="E11" s="130" t="s">
        <v>26</v>
      </c>
    </row>
    <row r="12" spans="1:6" x14ac:dyDescent="0.2">
      <c r="A12" s="121"/>
      <c r="B12" s="120" t="s">
        <v>28</v>
      </c>
      <c r="C12" s="120"/>
      <c r="D12" s="132" t="str">
        <f>+'DATO GENERALES'!C20</f>
        <v>DICIEMBRE - 2020</v>
      </c>
      <c r="E12" s="133"/>
      <c r="F12" s="129"/>
    </row>
    <row r="13" spans="1:6" x14ac:dyDescent="0.2">
      <c r="A13" s="121"/>
      <c r="B13" s="120" t="s">
        <v>126</v>
      </c>
      <c r="C13" s="120"/>
      <c r="D13" s="134">
        <f>+'DATO GENERALES'!C19</f>
        <v>193824.46</v>
      </c>
      <c r="E13" s="130" t="s">
        <v>26</v>
      </c>
    </row>
    <row r="14" spans="1:6" x14ac:dyDescent="0.2">
      <c r="A14" s="121"/>
      <c r="B14" s="120" t="s">
        <v>30</v>
      </c>
      <c r="C14" s="120"/>
      <c r="D14" s="135">
        <f>D13/D11</f>
        <v>1</v>
      </c>
      <c r="E14" s="133"/>
    </row>
    <row r="15" spans="1:6" ht="13.5" thickBot="1" x14ac:dyDescent="0.25">
      <c r="A15" s="121"/>
      <c r="B15" s="120"/>
      <c r="C15" s="120"/>
      <c r="D15" s="120"/>
      <c r="E15" s="126"/>
    </row>
    <row r="16" spans="1:6" ht="18.75" thickBot="1" x14ac:dyDescent="0.25">
      <c r="A16" s="136" t="s">
        <v>127</v>
      </c>
      <c r="B16" s="598" t="s">
        <v>128</v>
      </c>
      <c r="C16" s="599"/>
      <c r="D16" s="599"/>
      <c r="E16" s="137" t="s">
        <v>129</v>
      </c>
    </row>
    <row r="17" spans="1:7" x14ac:dyDescent="0.2">
      <c r="A17" s="138"/>
      <c r="B17" s="139"/>
      <c r="C17" s="140"/>
      <c r="D17" s="140"/>
      <c r="E17" s="141"/>
    </row>
    <row r="18" spans="1:7" ht="13.5" x14ac:dyDescent="0.25">
      <c r="A18" s="142"/>
      <c r="B18" s="143" t="str">
        <f>+VAL!A1</f>
        <v>VALORIZACION DE OBRA N° 04</v>
      </c>
      <c r="C18" s="144"/>
      <c r="D18" s="145"/>
      <c r="E18" s="146">
        <f>+VAL!K94</f>
        <v>81238.694768275876</v>
      </c>
    </row>
    <row r="19" spans="1:7" ht="13.5" x14ac:dyDescent="0.25">
      <c r="A19" s="142"/>
      <c r="B19" s="143"/>
      <c r="C19" s="144"/>
      <c r="D19" s="145"/>
      <c r="E19" s="141"/>
    </row>
    <row r="20" spans="1:7" ht="13.5" x14ac:dyDescent="0.25">
      <c r="A20" s="147" t="s">
        <v>130</v>
      </c>
      <c r="B20" s="148" t="s">
        <v>131</v>
      </c>
      <c r="C20" s="149"/>
      <c r="D20" s="150"/>
      <c r="E20" s="151">
        <f>+E18</f>
        <v>81238.694768275876</v>
      </c>
    </row>
    <row r="21" spans="1:7" ht="13.5" x14ac:dyDescent="0.25">
      <c r="A21" s="152"/>
      <c r="B21" s="153" t="s">
        <v>132</v>
      </c>
      <c r="C21" s="154"/>
      <c r="D21" s="155"/>
      <c r="E21" s="455">
        <f>+VAL!L94</f>
        <v>0.41913540354704681</v>
      </c>
    </row>
    <row r="22" spans="1:7" ht="13.5" x14ac:dyDescent="0.25">
      <c r="A22" s="138"/>
      <c r="B22" s="143" t="s">
        <v>133</v>
      </c>
      <c r="C22" s="144"/>
      <c r="D22" s="145"/>
      <c r="E22" s="141"/>
    </row>
    <row r="23" spans="1:7" ht="13.5" x14ac:dyDescent="0.25">
      <c r="A23" s="142"/>
      <c r="B23" s="143" t="s">
        <v>134</v>
      </c>
      <c r="C23" s="144"/>
      <c r="D23" s="145"/>
      <c r="E23" s="156">
        <v>0</v>
      </c>
    </row>
    <row r="24" spans="1:7" ht="13.5" x14ac:dyDescent="0.25">
      <c r="A24" s="142"/>
      <c r="B24" s="143" t="s">
        <v>135</v>
      </c>
      <c r="C24" s="144"/>
      <c r="D24" s="145"/>
      <c r="E24" s="156">
        <v>0</v>
      </c>
    </row>
    <row r="25" spans="1:7" ht="13.5" x14ac:dyDescent="0.25">
      <c r="A25" s="147" t="s">
        <v>136</v>
      </c>
      <c r="B25" s="148" t="s">
        <v>137</v>
      </c>
      <c r="C25" s="149"/>
      <c r="D25" s="150"/>
      <c r="E25" s="157">
        <f>+E23+E24</f>
        <v>0</v>
      </c>
    </row>
    <row r="26" spans="1:7" ht="13.5" x14ac:dyDescent="0.25">
      <c r="A26" s="158"/>
      <c r="B26" s="143" t="s">
        <v>138</v>
      </c>
      <c r="C26" s="159"/>
      <c r="D26" s="159"/>
      <c r="E26" s="141"/>
      <c r="F26" s="160"/>
    </row>
    <row r="27" spans="1:7" ht="13.5" x14ac:dyDescent="0.25">
      <c r="A27" s="138"/>
      <c r="B27" s="161" t="s">
        <v>139</v>
      </c>
      <c r="C27" s="159"/>
      <c r="D27" s="159"/>
      <c r="E27" s="141">
        <v>0</v>
      </c>
      <c r="G27" s="160"/>
    </row>
    <row r="28" spans="1:7" ht="13.5" x14ac:dyDescent="0.25">
      <c r="A28" s="138"/>
      <c r="B28" s="161" t="s">
        <v>140</v>
      </c>
      <c r="C28" s="159"/>
      <c r="D28" s="159"/>
      <c r="E28" s="141">
        <v>0</v>
      </c>
    </row>
    <row r="29" spans="1:7" ht="13.5" x14ac:dyDescent="0.25">
      <c r="A29" s="147" t="s">
        <v>141</v>
      </c>
      <c r="B29" s="148" t="s">
        <v>142</v>
      </c>
      <c r="C29" s="149"/>
      <c r="D29" s="150"/>
      <c r="E29" s="157">
        <f>+E28+E27</f>
        <v>0</v>
      </c>
    </row>
    <row r="30" spans="1:7" ht="13.5" x14ac:dyDescent="0.25">
      <c r="A30" s="162" t="s">
        <v>143</v>
      </c>
      <c r="B30" s="163" t="s">
        <v>144</v>
      </c>
      <c r="C30" s="164"/>
      <c r="D30" s="165"/>
      <c r="E30" s="166">
        <f>+E20+E25-E29</f>
        <v>81238.694768275876</v>
      </c>
    </row>
    <row r="31" spans="1:7" ht="13.5" x14ac:dyDescent="0.25">
      <c r="A31" s="158"/>
      <c r="B31" s="143" t="s">
        <v>145</v>
      </c>
      <c r="C31" s="144"/>
      <c r="D31" s="145"/>
      <c r="E31" s="156"/>
    </row>
    <row r="32" spans="1:7" ht="13.5" x14ac:dyDescent="0.25">
      <c r="A32" s="142"/>
      <c r="B32" s="161" t="s">
        <v>146</v>
      </c>
      <c r="C32" s="144"/>
      <c r="D32" s="145"/>
      <c r="E32" s="156">
        <f>[1]DATOSGEN!E29*E21</f>
        <v>0</v>
      </c>
    </row>
    <row r="33" spans="1:6" ht="13.5" x14ac:dyDescent="0.25">
      <c r="A33" s="142"/>
      <c r="B33" s="161" t="s">
        <v>147</v>
      </c>
      <c r="C33" s="144"/>
      <c r="D33" s="145"/>
      <c r="E33" s="156">
        <f>[1]DATOSGEN!E30</f>
        <v>0</v>
      </c>
    </row>
    <row r="34" spans="1:6" ht="13.5" x14ac:dyDescent="0.25">
      <c r="A34" s="147" t="s">
        <v>148</v>
      </c>
      <c r="B34" s="148" t="s">
        <v>149</v>
      </c>
      <c r="C34" s="149"/>
      <c r="D34" s="150"/>
      <c r="E34" s="151">
        <f>+E33+E32</f>
        <v>0</v>
      </c>
    </row>
    <row r="35" spans="1:6" ht="13.5" x14ac:dyDescent="0.25">
      <c r="A35" s="167"/>
      <c r="B35" s="168" t="str">
        <f>+B18</f>
        <v>VALORIZACION DE OBRA N° 04</v>
      </c>
      <c r="C35" s="169"/>
      <c r="D35" s="170"/>
      <c r="E35" s="171"/>
    </row>
    <row r="36" spans="1:6" ht="13.5" x14ac:dyDescent="0.25">
      <c r="A36" s="172"/>
      <c r="B36" s="173" t="s">
        <v>150</v>
      </c>
      <c r="C36" s="174"/>
      <c r="D36" s="175"/>
      <c r="E36" s="176">
        <f>+VAL!K90</f>
        <v>68846.351498538876</v>
      </c>
    </row>
    <row r="37" spans="1:6" ht="13.5" x14ac:dyDescent="0.25">
      <c r="A37" s="172"/>
      <c r="B37" s="173" t="s">
        <v>151</v>
      </c>
      <c r="C37" s="174"/>
      <c r="D37" s="175"/>
      <c r="E37" s="176">
        <f>E36*0</f>
        <v>0</v>
      </c>
    </row>
    <row r="38" spans="1:6" ht="13.5" x14ac:dyDescent="0.25">
      <c r="A38" s="172"/>
      <c r="B38" s="173" t="s">
        <v>152</v>
      </c>
      <c r="C38" s="174"/>
      <c r="D38" s="175"/>
      <c r="E38" s="176">
        <f>E36-E37</f>
        <v>68846.351498538876</v>
      </c>
    </row>
    <row r="39" spans="1:6" ht="13.5" x14ac:dyDescent="0.25">
      <c r="A39" s="172"/>
      <c r="B39" s="173" t="s">
        <v>153</v>
      </c>
      <c r="C39" s="174"/>
      <c r="D39" s="175"/>
      <c r="E39" s="177">
        <f>E38*0.18</f>
        <v>12392.343269736997</v>
      </c>
    </row>
    <row r="40" spans="1:6" ht="13.5" x14ac:dyDescent="0.25">
      <c r="A40" s="172"/>
      <c r="B40" s="173" t="s">
        <v>154</v>
      </c>
      <c r="C40" s="174"/>
      <c r="D40" s="175"/>
      <c r="E40" s="178">
        <f>E38+E39</f>
        <v>81238.694768275876</v>
      </c>
    </row>
    <row r="41" spans="1:6" ht="13.5" x14ac:dyDescent="0.25">
      <c r="A41" s="179"/>
      <c r="B41" s="180" t="s">
        <v>155</v>
      </c>
      <c r="C41" s="181"/>
      <c r="D41" s="181"/>
      <c r="E41" s="182"/>
      <c r="F41" s="183"/>
    </row>
    <row r="42" spans="1:6" ht="13.5" x14ac:dyDescent="0.25">
      <c r="A42" s="147" t="s">
        <v>156</v>
      </c>
      <c r="B42" s="148" t="s">
        <v>157</v>
      </c>
      <c r="C42" s="149"/>
      <c r="D42" s="150"/>
      <c r="E42" s="151">
        <f>ROUND(E40-E41,2)</f>
        <v>81238.69</v>
      </c>
    </row>
    <row r="43" spans="1:6" ht="13.5" x14ac:dyDescent="0.25">
      <c r="A43" s="162" t="s">
        <v>158</v>
      </c>
      <c r="B43" s="163" t="s">
        <v>159</v>
      </c>
      <c r="C43" s="184"/>
      <c r="D43" s="185"/>
      <c r="E43" s="186"/>
    </row>
    <row r="44" spans="1:6" ht="13.5" x14ac:dyDescent="0.25">
      <c r="A44" s="138"/>
      <c r="B44" s="187" t="s">
        <v>160</v>
      </c>
      <c r="C44" s="188"/>
      <c r="D44" s="188"/>
      <c r="E44" s="189">
        <f>ROUND(E40-E43-E41,2)</f>
        <v>81238.69</v>
      </c>
    </row>
    <row r="45" spans="1:6" ht="14.25" thickBot="1" x14ac:dyDescent="0.3">
      <c r="A45" s="190"/>
      <c r="B45" s="191"/>
      <c r="C45" s="192"/>
      <c r="D45" s="192"/>
      <c r="E45" s="193"/>
    </row>
    <row r="47" spans="1:6" x14ac:dyDescent="0.2">
      <c r="A47" s="194" t="s">
        <v>161</v>
      </c>
      <c r="B47" s="195" t="s">
        <v>162</v>
      </c>
    </row>
    <row r="48" spans="1:6" x14ac:dyDescent="0.2">
      <c r="A48" s="196" t="s">
        <v>462</v>
      </c>
    </row>
  </sheetData>
  <mergeCells count="4">
    <mergeCell ref="A2:E2"/>
    <mergeCell ref="D4:E6"/>
    <mergeCell ref="D7:E8"/>
    <mergeCell ref="B16:D16"/>
  </mergeCells>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1"/>
  <sheetViews>
    <sheetView view="pageBreakPreview" topLeftCell="A52" zoomScaleNormal="100" zoomScaleSheetLayoutView="100" workbookViewId="0">
      <selection activeCell="I48" sqref="I48"/>
    </sheetView>
  </sheetViews>
  <sheetFormatPr baseColWidth="10" defaultRowHeight="13.5" x14ac:dyDescent="0.25"/>
  <cols>
    <col min="1" max="3" width="11.42578125" style="199"/>
    <col min="4" max="4" width="13.7109375" style="199" customWidth="1"/>
    <col min="5" max="5" width="11.42578125" style="199"/>
    <col min="6" max="6" width="12" style="199" bestFit="1" customWidth="1"/>
    <col min="7" max="7" width="12.42578125" style="199" bestFit="1" customWidth="1"/>
    <col min="8" max="8" width="11.7109375" style="199" bestFit="1" customWidth="1"/>
    <col min="9" max="9" width="27.42578125" style="199" customWidth="1"/>
    <col min="10" max="11" width="11.42578125" style="199"/>
    <col min="12" max="12" width="13" style="199" bestFit="1" customWidth="1"/>
    <col min="13" max="13" width="12.140625" style="199" bestFit="1" customWidth="1"/>
    <col min="14" max="259" width="11.42578125" style="199"/>
    <col min="260" max="260" width="13.7109375" style="199" customWidth="1"/>
    <col min="261" max="264" width="11.42578125" style="199"/>
    <col min="265" max="265" width="11.85546875" style="199" customWidth="1"/>
    <col min="266" max="268" width="11.42578125" style="199"/>
    <col min="269" max="269" width="12.140625" style="199" bestFit="1" customWidth="1"/>
    <col min="270" max="515" width="11.42578125" style="199"/>
    <col min="516" max="516" width="13.7109375" style="199" customWidth="1"/>
    <col min="517" max="520" width="11.42578125" style="199"/>
    <col min="521" max="521" width="11.85546875" style="199" customWidth="1"/>
    <col min="522" max="524" width="11.42578125" style="199"/>
    <col min="525" max="525" width="12.140625" style="199" bestFit="1" customWidth="1"/>
    <col min="526" max="771" width="11.42578125" style="199"/>
    <col min="772" max="772" width="13.7109375" style="199" customWidth="1"/>
    <col min="773" max="776" width="11.42578125" style="199"/>
    <col min="777" max="777" width="11.85546875" style="199" customWidth="1"/>
    <col min="778" max="780" width="11.42578125" style="199"/>
    <col min="781" max="781" width="12.140625" style="199" bestFit="1" customWidth="1"/>
    <col min="782" max="1027" width="11.42578125" style="199"/>
    <col min="1028" max="1028" width="13.7109375" style="199" customWidth="1"/>
    <col min="1029" max="1032" width="11.42578125" style="199"/>
    <col min="1033" max="1033" width="11.85546875" style="199" customWidth="1"/>
    <col min="1034" max="1036" width="11.42578125" style="199"/>
    <col min="1037" max="1037" width="12.140625" style="199" bestFit="1" customWidth="1"/>
    <col min="1038" max="1283" width="11.42578125" style="199"/>
    <col min="1284" max="1284" width="13.7109375" style="199" customWidth="1"/>
    <col min="1285" max="1288" width="11.42578125" style="199"/>
    <col min="1289" max="1289" width="11.85546875" style="199" customWidth="1"/>
    <col min="1290" max="1292" width="11.42578125" style="199"/>
    <col min="1293" max="1293" width="12.140625" style="199" bestFit="1" customWidth="1"/>
    <col min="1294" max="1539" width="11.42578125" style="199"/>
    <col min="1540" max="1540" width="13.7109375" style="199" customWidth="1"/>
    <col min="1541" max="1544" width="11.42578125" style="199"/>
    <col min="1545" max="1545" width="11.85546875" style="199" customWidth="1"/>
    <col min="1546" max="1548" width="11.42578125" style="199"/>
    <col min="1549" max="1549" width="12.140625" style="199" bestFit="1" customWidth="1"/>
    <col min="1550" max="1795" width="11.42578125" style="199"/>
    <col min="1796" max="1796" width="13.7109375" style="199" customWidth="1"/>
    <col min="1797" max="1800" width="11.42578125" style="199"/>
    <col min="1801" max="1801" width="11.85546875" style="199" customWidth="1"/>
    <col min="1802" max="1804" width="11.42578125" style="199"/>
    <col min="1805" max="1805" width="12.140625" style="199" bestFit="1" customWidth="1"/>
    <col min="1806" max="2051" width="11.42578125" style="199"/>
    <col min="2052" max="2052" width="13.7109375" style="199" customWidth="1"/>
    <col min="2053" max="2056" width="11.42578125" style="199"/>
    <col min="2057" max="2057" width="11.85546875" style="199" customWidth="1"/>
    <col min="2058" max="2060" width="11.42578125" style="199"/>
    <col min="2061" max="2061" width="12.140625" style="199" bestFit="1" customWidth="1"/>
    <col min="2062" max="2307" width="11.42578125" style="199"/>
    <col min="2308" max="2308" width="13.7109375" style="199" customWidth="1"/>
    <col min="2309" max="2312" width="11.42578125" style="199"/>
    <col min="2313" max="2313" width="11.85546875" style="199" customWidth="1"/>
    <col min="2314" max="2316" width="11.42578125" style="199"/>
    <col min="2317" max="2317" width="12.140625" style="199" bestFit="1" customWidth="1"/>
    <col min="2318" max="2563" width="11.42578125" style="199"/>
    <col min="2564" max="2564" width="13.7109375" style="199" customWidth="1"/>
    <col min="2565" max="2568" width="11.42578125" style="199"/>
    <col min="2569" max="2569" width="11.85546875" style="199" customWidth="1"/>
    <col min="2570" max="2572" width="11.42578125" style="199"/>
    <col min="2573" max="2573" width="12.140625" style="199" bestFit="1" customWidth="1"/>
    <col min="2574" max="2819" width="11.42578125" style="199"/>
    <col min="2820" max="2820" width="13.7109375" style="199" customWidth="1"/>
    <col min="2821" max="2824" width="11.42578125" style="199"/>
    <col min="2825" max="2825" width="11.85546875" style="199" customWidth="1"/>
    <col min="2826" max="2828" width="11.42578125" style="199"/>
    <col min="2829" max="2829" width="12.140625" style="199" bestFit="1" customWidth="1"/>
    <col min="2830" max="3075" width="11.42578125" style="199"/>
    <col min="3076" max="3076" width="13.7109375" style="199" customWidth="1"/>
    <col min="3077" max="3080" width="11.42578125" style="199"/>
    <col min="3081" max="3081" width="11.85546875" style="199" customWidth="1"/>
    <col min="3082" max="3084" width="11.42578125" style="199"/>
    <col min="3085" max="3085" width="12.140625" style="199" bestFit="1" customWidth="1"/>
    <col min="3086" max="3331" width="11.42578125" style="199"/>
    <col min="3332" max="3332" width="13.7109375" style="199" customWidth="1"/>
    <col min="3333" max="3336" width="11.42578125" style="199"/>
    <col min="3337" max="3337" width="11.85546875" style="199" customWidth="1"/>
    <col min="3338" max="3340" width="11.42578125" style="199"/>
    <col min="3341" max="3341" width="12.140625" style="199" bestFit="1" customWidth="1"/>
    <col min="3342" max="3587" width="11.42578125" style="199"/>
    <col min="3588" max="3588" width="13.7109375" style="199" customWidth="1"/>
    <col min="3589" max="3592" width="11.42578125" style="199"/>
    <col min="3593" max="3593" width="11.85546875" style="199" customWidth="1"/>
    <col min="3594" max="3596" width="11.42578125" style="199"/>
    <col min="3597" max="3597" width="12.140625" style="199" bestFit="1" customWidth="1"/>
    <col min="3598" max="3843" width="11.42578125" style="199"/>
    <col min="3844" max="3844" width="13.7109375" style="199" customWidth="1"/>
    <col min="3845" max="3848" width="11.42578125" style="199"/>
    <col min="3849" max="3849" width="11.85546875" style="199" customWidth="1"/>
    <col min="3850" max="3852" width="11.42578125" style="199"/>
    <col min="3853" max="3853" width="12.140625" style="199" bestFit="1" customWidth="1"/>
    <col min="3854" max="4099" width="11.42578125" style="199"/>
    <col min="4100" max="4100" width="13.7109375" style="199" customWidth="1"/>
    <col min="4101" max="4104" width="11.42578125" style="199"/>
    <col min="4105" max="4105" width="11.85546875" style="199" customWidth="1"/>
    <col min="4106" max="4108" width="11.42578125" style="199"/>
    <col min="4109" max="4109" width="12.140625" style="199" bestFit="1" customWidth="1"/>
    <col min="4110" max="4355" width="11.42578125" style="199"/>
    <col min="4356" max="4356" width="13.7109375" style="199" customWidth="1"/>
    <col min="4357" max="4360" width="11.42578125" style="199"/>
    <col min="4361" max="4361" width="11.85546875" style="199" customWidth="1"/>
    <col min="4362" max="4364" width="11.42578125" style="199"/>
    <col min="4365" max="4365" width="12.140625" style="199" bestFit="1" customWidth="1"/>
    <col min="4366" max="4611" width="11.42578125" style="199"/>
    <col min="4612" max="4612" width="13.7109375" style="199" customWidth="1"/>
    <col min="4613" max="4616" width="11.42578125" style="199"/>
    <col min="4617" max="4617" width="11.85546875" style="199" customWidth="1"/>
    <col min="4618" max="4620" width="11.42578125" style="199"/>
    <col min="4621" max="4621" width="12.140625" style="199" bestFit="1" customWidth="1"/>
    <col min="4622" max="4867" width="11.42578125" style="199"/>
    <col min="4868" max="4868" width="13.7109375" style="199" customWidth="1"/>
    <col min="4869" max="4872" width="11.42578125" style="199"/>
    <col min="4873" max="4873" width="11.85546875" style="199" customWidth="1"/>
    <col min="4874" max="4876" width="11.42578125" style="199"/>
    <col min="4877" max="4877" width="12.140625" style="199" bestFit="1" customWidth="1"/>
    <col min="4878" max="5123" width="11.42578125" style="199"/>
    <col min="5124" max="5124" width="13.7109375" style="199" customWidth="1"/>
    <col min="5125" max="5128" width="11.42578125" style="199"/>
    <col min="5129" max="5129" width="11.85546875" style="199" customWidth="1"/>
    <col min="5130" max="5132" width="11.42578125" style="199"/>
    <col min="5133" max="5133" width="12.140625" style="199" bestFit="1" customWidth="1"/>
    <col min="5134" max="5379" width="11.42578125" style="199"/>
    <col min="5380" max="5380" width="13.7109375" style="199" customWidth="1"/>
    <col min="5381" max="5384" width="11.42578125" style="199"/>
    <col min="5385" max="5385" width="11.85546875" style="199" customWidth="1"/>
    <col min="5386" max="5388" width="11.42578125" style="199"/>
    <col min="5389" max="5389" width="12.140625" style="199" bestFit="1" customWidth="1"/>
    <col min="5390" max="5635" width="11.42578125" style="199"/>
    <col min="5636" max="5636" width="13.7109375" style="199" customWidth="1"/>
    <col min="5637" max="5640" width="11.42578125" style="199"/>
    <col min="5641" max="5641" width="11.85546875" style="199" customWidth="1"/>
    <col min="5642" max="5644" width="11.42578125" style="199"/>
    <col min="5645" max="5645" width="12.140625" style="199" bestFit="1" customWidth="1"/>
    <col min="5646" max="5891" width="11.42578125" style="199"/>
    <col min="5892" max="5892" width="13.7109375" style="199" customWidth="1"/>
    <col min="5893" max="5896" width="11.42578125" style="199"/>
    <col min="5897" max="5897" width="11.85546875" style="199" customWidth="1"/>
    <col min="5898" max="5900" width="11.42578125" style="199"/>
    <col min="5901" max="5901" width="12.140625" style="199" bestFit="1" customWidth="1"/>
    <col min="5902" max="6147" width="11.42578125" style="199"/>
    <col min="6148" max="6148" width="13.7109375" style="199" customWidth="1"/>
    <col min="6149" max="6152" width="11.42578125" style="199"/>
    <col min="6153" max="6153" width="11.85546875" style="199" customWidth="1"/>
    <col min="6154" max="6156" width="11.42578125" style="199"/>
    <col min="6157" max="6157" width="12.140625" style="199" bestFit="1" customWidth="1"/>
    <col min="6158" max="6403" width="11.42578125" style="199"/>
    <col min="6404" max="6404" width="13.7109375" style="199" customWidth="1"/>
    <col min="6405" max="6408" width="11.42578125" style="199"/>
    <col min="6409" max="6409" width="11.85546875" style="199" customWidth="1"/>
    <col min="6410" max="6412" width="11.42578125" style="199"/>
    <col min="6413" max="6413" width="12.140625" style="199" bestFit="1" customWidth="1"/>
    <col min="6414" max="6659" width="11.42578125" style="199"/>
    <col min="6660" max="6660" width="13.7109375" style="199" customWidth="1"/>
    <col min="6661" max="6664" width="11.42578125" style="199"/>
    <col min="6665" max="6665" width="11.85546875" style="199" customWidth="1"/>
    <col min="6666" max="6668" width="11.42578125" style="199"/>
    <col min="6669" max="6669" width="12.140625" style="199" bestFit="1" customWidth="1"/>
    <col min="6670" max="6915" width="11.42578125" style="199"/>
    <col min="6916" max="6916" width="13.7109375" style="199" customWidth="1"/>
    <col min="6917" max="6920" width="11.42578125" style="199"/>
    <col min="6921" max="6921" width="11.85546875" style="199" customWidth="1"/>
    <col min="6922" max="6924" width="11.42578125" style="199"/>
    <col min="6925" max="6925" width="12.140625" style="199" bestFit="1" customWidth="1"/>
    <col min="6926" max="7171" width="11.42578125" style="199"/>
    <col min="7172" max="7172" width="13.7109375" style="199" customWidth="1"/>
    <col min="7173" max="7176" width="11.42578125" style="199"/>
    <col min="7177" max="7177" width="11.85546875" style="199" customWidth="1"/>
    <col min="7178" max="7180" width="11.42578125" style="199"/>
    <col min="7181" max="7181" width="12.140625" style="199" bestFit="1" customWidth="1"/>
    <col min="7182" max="7427" width="11.42578125" style="199"/>
    <col min="7428" max="7428" width="13.7109375" style="199" customWidth="1"/>
    <col min="7429" max="7432" width="11.42578125" style="199"/>
    <col min="7433" max="7433" width="11.85546875" style="199" customWidth="1"/>
    <col min="7434" max="7436" width="11.42578125" style="199"/>
    <col min="7437" max="7437" width="12.140625" style="199" bestFit="1" customWidth="1"/>
    <col min="7438" max="7683" width="11.42578125" style="199"/>
    <col min="7684" max="7684" width="13.7109375" style="199" customWidth="1"/>
    <col min="7685" max="7688" width="11.42578125" style="199"/>
    <col min="7689" max="7689" width="11.85546875" style="199" customWidth="1"/>
    <col min="7690" max="7692" width="11.42578125" style="199"/>
    <col min="7693" max="7693" width="12.140625" style="199" bestFit="1" customWidth="1"/>
    <col min="7694" max="7939" width="11.42578125" style="199"/>
    <col min="7940" max="7940" width="13.7109375" style="199" customWidth="1"/>
    <col min="7941" max="7944" width="11.42578125" style="199"/>
    <col min="7945" max="7945" width="11.85546875" style="199" customWidth="1"/>
    <col min="7946" max="7948" width="11.42578125" style="199"/>
    <col min="7949" max="7949" width="12.140625" style="199" bestFit="1" customWidth="1"/>
    <col min="7950" max="8195" width="11.42578125" style="199"/>
    <col min="8196" max="8196" width="13.7109375" style="199" customWidth="1"/>
    <col min="8197" max="8200" width="11.42578125" style="199"/>
    <col min="8201" max="8201" width="11.85546875" style="199" customWidth="1"/>
    <col min="8202" max="8204" width="11.42578125" style="199"/>
    <col min="8205" max="8205" width="12.140625" style="199" bestFit="1" customWidth="1"/>
    <col min="8206" max="8451" width="11.42578125" style="199"/>
    <col min="8452" max="8452" width="13.7109375" style="199" customWidth="1"/>
    <col min="8453" max="8456" width="11.42578125" style="199"/>
    <col min="8457" max="8457" width="11.85546875" style="199" customWidth="1"/>
    <col min="8458" max="8460" width="11.42578125" style="199"/>
    <col min="8461" max="8461" width="12.140625" style="199" bestFit="1" customWidth="1"/>
    <col min="8462" max="8707" width="11.42578125" style="199"/>
    <col min="8708" max="8708" width="13.7109375" style="199" customWidth="1"/>
    <col min="8709" max="8712" width="11.42578125" style="199"/>
    <col min="8713" max="8713" width="11.85546875" style="199" customWidth="1"/>
    <col min="8714" max="8716" width="11.42578125" style="199"/>
    <col min="8717" max="8717" width="12.140625" style="199" bestFit="1" customWidth="1"/>
    <col min="8718" max="8963" width="11.42578125" style="199"/>
    <col min="8964" max="8964" width="13.7109375" style="199" customWidth="1"/>
    <col min="8965" max="8968" width="11.42578125" style="199"/>
    <col min="8969" max="8969" width="11.85546875" style="199" customWidth="1"/>
    <col min="8970" max="8972" width="11.42578125" style="199"/>
    <col min="8973" max="8973" width="12.140625" style="199" bestFit="1" customWidth="1"/>
    <col min="8974" max="9219" width="11.42578125" style="199"/>
    <col min="9220" max="9220" width="13.7109375" style="199" customWidth="1"/>
    <col min="9221" max="9224" width="11.42578125" style="199"/>
    <col min="9225" max="9225" width="11.85546875" style="199" customWidth="1"/>
    <col min="9226" max="9228" width="11.42578125" style="199"/>
    <col min="9229" max="9229" width="12.140625" style="199" bestFit="1" customWidth="1"/>
    <col min="9230" max="9475" width="11.42578125" style="199"/>
    <col min="9476" max="9476" width="13.7109375" style="199" customWidth="1"/>
    <col min="9477" max="9480" width="11.42578125" style="199"/>
    <col min="9481" max="9481" width="11.85546875" style="199" customWidth="1"/>
    <col min="9482" max="9484" width="11.42578125" style="199"/>
    <col min="9485" max="9485" width="12.140625" style="199" bestFit="1" customWidth="1"/>
    <col min="9486" max="9731" width="11.42578125" style="199"/>
    <col min="9732" max="9732" width="13.7109375" style="199" customWidth="1"/>
    <col min="9733" max="9736" width="11.42578125" style="199"/>
    <col min="9737" max="9737" width="11.85546875" style="199" customWidth="1"/>
    <col min="9738" max="9740" width="11.42578125" style="199"/>
    <col min="9741" max="9741" width="12.140625" style="199" bestFit="1" customWidth="1"/>
    <col min="9742" max="9987" width="11.42578125" style="199"/>
    <col min="9988" max="9988" width="13.7109375" style="199" customWidth="1"/>
    <col min="9989" max="9992" width="11.42578125" style="199"/>
    <col min="9993" max="9993" width="11.85546875" style="199" customWidth="1"/>
    <col min="9994" max="9996" width="11.42578125" style="199"/>
    <col min="9997" max="9997" width="12.140625" style="199" bestFit="1" customWidth="1"/>
    <col min="9998" max="10243" width="11.42578125" style="199"/>
    <col min="10244" max="10244" width="13.7109375" style="199" customWidth="1"/>
    <col min="10245" max="10248" width="11.42578125" style="199"/>
    <col min="10249" max="10249" width="11.85546875" style="199" customWidth="1"/>
    <col min="10250" max="10252" width="11.42578125" style="199"/>
    <col min="10253" max="10253" width="12.140625" style="199" bestFit="1" customWidth="1"/>
    <col min="10254" max="10499" width="11.42578125" style="199"/>
    <col min="10500" max="10500" width="13.7109375" style="199" customWidth="1"/>
    <col min="10501" max="10504" width="11.42578125" style="199"/>
    <col min="10505" max="10505" width="11.85546875" style="199" customWidth="1"/>
    <col min="10506" max="10508" width="11.42578125" style="199"/>
    <col min="10509" max="10509" width="12.140625" style="199" bestFit="1" customWidth="1"/>
    <col min="10510" max="10755" width="11.42578125" style="199"/>
    <col min="10756" max="10756" width="13.7109375" style="199" customWidth="1"/>
    <col min="10757" max="10760" width="11.42578125" style="199"/>
    <col min="10761" max="10761" width="11.85546875" style="199" customWidth="1"/>
    <col min="10762" max="10764" width="11.42578125" style="199"/>
    <col min="10765" max="10765" width="12.140625" style="199" bestFit="1" customWidth="1"/>
    <col min="10766" max="11011" width="11.42578125" style="199"/>
    <col min="11012" max="11012" width="13.7109375" style="199" customWidth="1"/>
    <col min="11013" max="11016" width="11.42578125" style="199"/>
    <col min="11017" max="11017" width="11.85546875" style="199" customWidth="1"/>
    <col min="11018" max="11020" width="11.42578125" style="199"/>
    <col min="11021" max="11021" width="12.140625" style="199" bestFit="1" customWidth="1"/>
    <col min="11022" max="11267" width="11.42578125" style="199"/>
    <col min="11268" max="11268" width="13.7109375" style="199" customWidth="1"/>
    <col min="11269" max="11272" width="11.42578125" style="199"/>
    <col min="11273" max="11273" width="11.85546875" style="199" customWidth="1"/>
    <col min="11274" max="11276" width="11.42578125" style="199"/>
    <col min="11277" max="11277" width="12.140625" style="199" bestFit="1" customWidth="1"/>
    <col min="11278" max="11523" width="11.42578125" style="199"/>
    <col min="11524" max="11524" width="13.7109375" style="199" customWidth="1"/>
    <col min="11525" max="11528" width="11.42578125" style="199"/>
    <col min="11529" max="11529" width="11.85546875" style="199" customWidth="1"/>
    <col min="11530" max="11532" width="11.42578125" style="199"/>
    <col min="11533" max="11533" width="12.140625" style="199" bestFit="1" customWidth="1"/>
    <col min="11534" max="11779" width="11.42578125" style="199"/>
    <col min="11780" max="11780" width="13.7109375" style="199" customWidth="1"/>
    <col min="11781" max="11784" width="11.42578125" style="199"/>
    <col min="11785" max="11785" width="11.85546875" style="199" customWidth="1"/>
    <col min="11786" max="11788" width="11.42578125" style="199"/>
    <col min="11789" max="11789" width="12.140625" style="199" bestFit="1" customWidth="1"/>
    <col min="11790" max="12035" width="11.42578125" style="199"/>
    <col min="12036" max="12036" width="13.7109375" style="199" customWidth="1"/>
    <col min="12037" max="12040" width="11.42578125" style="199"/>
    <col min="12041" max="12041" width="11.85546875" style="199" customWidth="1"/>
    <col min="12042" max="12044" width="11.42578125" style="199"/>
    <col min="12045" max="12045" width="12.140625" style="199" bestFit="1" customWidth="1"/>
    <col min="12046" max="12291" width="11.42578125" style="199"/>
    <col min="12292" max="12292" width="13.7109375" style="199" customWidth="1"/>
    <col min="12293" max="12296" width="11.42578125" style="199"/>
    <col min="12297" max="12297" width="11.85546875" style="199" customWidth="1"/>
    <col min="12298" max="12300" width="11.42578125" style="199"/>
    <col min="12301" max="12301" width="12.140625" style="199" bestFit="1" customWidth="1"/>
    <col min="12302" max="12547" width="11.42578125" style="199"/>
    <col min="12548" max="12548" width="13.7109375" style="199" customWidth="1"/>
    <col min="12549" max="12552" width="11.42578125" style="199"/>
    <col min="12553" max="12553" width="11.85546875" style="199" customWidth="1"/>
    <col min="12554" max="12556" width="11.42578125" style="199"/>
    <col min="12557" max="12557" width="12.140625" style="199" bestFit="1" customWidth="1"/>
    <col min="12558" max="12803" width="11.42578125" style="199"/>
    <col min="12804" max="12804" width="13.7109375" style="199" customWidth="1"/>
    <col min="12805" max="12808" width="11.42578125" style="199"/>
    <col min="12809" max="12809" width="11.85546875" style="199" customWidth="1"/>
    <col min="12810" max="12812" width="11.42578125" style="199"/>
    <col min="12813" max="12813" width="12.140625" style="199" bestFit="1" customWidth="1"/>
    <col min="12814" max="13059" width="11.42578125" style="199"/>
    <col min="13060" max="13060" width="13.7109375" style="199" customWidth="1"/>
    <col min="13061" max="13064" width="11.42578125" style="199"/>
    <col min="13065" max="13065" width="11.85546875" style="199" customWidth="1"/>
    <col min="13066" max="13068" width="11.42578125" style="199"/>
    <col min="13069" max="13069" width="12.140625" style="199" bestFit="1" customWidth="1"/>
    <col min="13070" max="13315" width="11.42578125" style="199"/>
    <col min="13316" max="13316" width="13.7109375" style="199" customWidth="1"/>
    <col min="13317" max="13320" width="11.42578125" style="199"/>
    <col min="13321" max="13321" width="11.85546875" style="199" customWidth="1"/>
    <col min="13322" max="13324" width="11.42578125" style="199"/>
    <col min="13325" max="13325" width="12.140625" style="199" bestFit="1" customWidth="1"/>
    <col min="13326" max="13571" width="11.42578125" style="199"/>
    <col min="13572" max="13572" width="13.7109375" style="199" customWidth="1"/>
    <col min="13573" max="13576" width="11.42578125" style="199"/>
    <col min="13577" max="13577" width="11.85546875" style="199" customWidth="1"/>
    <col min="13578" max="13580" width="11.42578125" style="199"/>
    <col min="13581" max="13581" width="12.140625" style="199" bestFit="1" customWidth="1"/>
    <col min="13582" max="13827" width="11.42578125" style="199"/>
    <col min="13828" max="13828" width="13.7109375" style="199" customWidth="1"/>
    <col min="13829" max="13832" width="11.42578125" style="199"/>
    <col min="13833" max="13833" width="11.85546875" style="199" customWidth="1"/>
    <col min="13834" max="13836" width="11.42578125" style="199"/>
    <col min="13837" max="13837" width="12.140625" style="199" bestFit="1" customWidth="1"/>
    <col min="13838" max="14083" width="11.42578125" style="199"/>
    <col min="14084" max="14084" width="13.7109375" style="199" customWidth="1"/>
    <col min="14085" max="14088" width="11.42578125" style="199"/>
    <col min="14089" max="14089" width="11.85546875" style="199" customWidth="1"/>
    <col min="14090" max="14092" width="11.42578125" style="199"/>
    <col min="14093" max="14093" width="12.140625" style="199" bestFit="1" customWidth="1"/>
    <col min="14094" max="14339" width="11.42578125" style="199"/>
    <col min="14340" max="14340" width="13.7109375" style="199" customWidth="1"/>
    <col min="14341" max="14344" width="11.42578125" style="199"/>
    <col min="14345" max="14345" width="11.85546875" style="199" customWidth="1"/>
    <col min="14346" max="14348" width="11.42578125" style="199"/>
    <col min="14349" max="14349" width="12.140625" style="199" bestFit="1" customWidth="1"/>
    <col min="14350" max="14595" width="11.42578125" style="199"/>
    <col min="14596" max="14596" width="13.7109375" style="199" customWidth="1"/>
    <col min="14597" max="14600" width="11.42578125" style="199"/>
    <col min="14601" max="14601" width="11.85546875" style="199" customWidth="1"/>
    <col min="14602" max="14604" width="11.42578125" style="199"/>
    <col min="14605" max="14605" width="12.140625" style="199" bestFit="1" customWidth="1"/>
    <col min="14606" max="14851" width="11.42578125" style="199"/>
    <col min="14852" max="14852" width="13.7109375" style="199" customWidth="1"/>
    <col min="14853" max="14856" width="11.42578125" style="199"/>
    <col min="14857" max="14857" width="11.85546875" style="199" customWidth="1"/>
    <col min="14858" max="14860" width="11.42578125" style="199"/>
    <col min="14861" max="14861" width="12.140625" style="199" bestFit="1" customWidth="1"/>
    <col min="14862" max="15107" width="11.42578125" style="199"/>
    <col min="15108" max="15108" width="13.7109375" style="199" customWidth="1"/>
    <col min="15109" max="15112" width="11.42578125" style="199"/>
    <col min="15113" max="15113" width="11.85546875" style="199" customWidth="1"/>
    <col min="15114" max="15116" width="11.42578125" style="199"/>
    <col min="15117" max="15117" width="12.140625" style="199" bestFit="1" customWidth="1"/>
    <col min="15118" max="15363" width="11.42578125" style="199"/>
    <col min="15364" max="15364" width="13.7109375" style="199" customWidth="1"/>
    <col min="15365" max="15368" width="11.42578125" style="199"/>
    <col min="15369" max="15369" width="11.85546875" style="199" customWidth="1"/>
    <col min="15370" max="15372" width="11.42578125" style="199"/>
    <col min="15373" max="15373" width="12.140625" style="199" bestFit="1" customWidth="1"/>
    <col min="15374" max="15619" width="11.42578125" style="199"/>
    <col min="15620" max="15620" width="13.7109375" style="199" customWidth="1"/>
    <col min="15621" max="15624" width="11.42578125" style="199"/>
    <col min="15625" max="15625" width="11.85546875" style="199" customWidth="1"/>
    <col min="15626" max="15628" width="11.42578125" style="199"/>
    <col min="15629" max="15629" width="12.140625" style="199" bestFit="1" customWidth="1"/>
    <col min="15630" max="15875" width="11.42578125" style="199"/>
    <col min="15876" max="15876" width="13.7109375" style="199" customWidth="1"/>
    <col min="15877" max="15880" width="11.42578125" style="199"/>
    <col min="15881" max="15881" width="11.85546875" style="199" customWidth="1"/>
    <col min="15882" max="15884" width="11.42578125" style="199"/>
    <col min="15885" max="15885" width="12.140625" style="199" bestFit="1" customWidth="1"/>
    <col min="15886" max="16131" width="11.42578125" style="199"/>
    <col min="16132" max="16132" width="13.7109375" style="199" customWidth="1"/>
    <col min="16133" max="16136" width="11.42578125" style="199"/>
    <col min="16137" max="16137" width="11.85546875" style="199" customWidth="1"/>
    <col min="16138" max="16140" width="11.42578125" style="199"/>
    <col min="16141" max="16141" width="12.140625" style="199" bestFit="1" customWidth="1"/>
    <col min="16142" max="16384" width="11.42578125" style="199"/>
  </cols>
  <sheetData>
    <row r="2" spans="1:12" ht="18" x14ac:dyDescent="0.25">
      <c r="A2" s="198"/>
      <c r="B2" s="198"/>
      <c r="C2" s="198"/>
      <c r="D2" s="615"/>
      <c r="E2" s="615"/>
      <c r="F2" s="198"/>
      <c r="G2" s="198"/>
      <c r="H2" s="198"/>
      <c r="I2" s="198"/>
      <c r="J2" s="198"/>
      <c r="K2" s="198"/>
      <c r="L2" s="198"/>
    </row>
    <row r="3" spans="1:12" x14ac:dyDescent="0.25">
      <c r="A3" s="198"/>
      <c r="B3" s="198"/>
      <c r="C3" s="198"/>
      <c r="D3" s="198"/>
      <c r="E3" s="198"/>
      <c r="F3" s="198"/>
      <c r="G3" s="198"/>
      <c r="H3" s="198"/>
      <c r="I3" s="198"/>
      <c r="J3" s="198"/>
      <c r="K3" s="198"/>
      <c r="L3" s="198"/>
    </row>
    <row r="4" spans="1:12" ht="19.5" x14ac:dyDescent="0.25">
      <c r="A4" s="616" t="s">
        <v>163</v>
      </c>
      <c r="B4" s="616"/>
      <c r="C4" s="616"/>
      <c r="D4" s="616"/>
      <c r="E4" s="616"/>
      <c r="F4" s="616"/>
      <c r="G4" s="616"/>
      <c r="H4" s="616"/>
      <c r="I4" s="616"/>
      <c r="J4" s="198"/>
      <c r="K4" s="198"/>
      <c r="L4" s="198"/>
    </row>
    <row r="5" spans="1:12" ht="18" x14ac:dyDescent="0.25">
      <c r="A5" s="617" t="s">
        <v>472</v>
      </c>
      <c r="B5" s="617"/>
      <c r="C5" s="617"/>
      <c r="D5" s="617"/>
      <c r="E5" s="617"/>
      <c r="F5" s="617"/>
      <c r="G5" s="617"/>
      <c r="H5" s="617"/>
      <c r="I5" s="200"/>
      <c r="J5" s="198"/>
      <c r="K5" s="198"/>
      <c r="L5" s="198"/>
    </row>
    <row r="6" spans="1:12" ht="18" x14ac:dyDescent="0.25">
      <c r="A6" s="201"/>
      <c r="B6" s="201"/>
      <c r="C6" s="201"/>
      <c r="D6" s="201"/>
      <c r="E6" s="201"/>
      <c r="F6" s="201"/>
      <c r="G6" s="201"/>
      <c r="H6" s="201"/>
      <c r="I6" s="201"/>
      <c r="J6" s="198"/>
      <c r="K6" s="198"/>
      <c r="L6" s="198"/>
    </row>
    <row r="7" spans="1:12" ht="15" x14ac:dyDescent="0.25">
      <c r="A7" s="202" t="s">
        <v>98</v>
      </c>
      <c r="B7" s="618" t="str">
        <f>+VAL!B6</f>
        <v>“REMODELACION DE LA LOSA DEPORTIVA; EN LA INSTITUCION EDUCATIVA N°10526 EN LA LOCALIDAD EL VERDE, DISTRITO DE CHALAMARCA, PROVINCIA DE CHOTA, DEPARTAMENTO DE CAJAMARCA</v>
      </c>
      <c r="C7" s="618"/>
      <c r="D7" s="618"/>
      <c r="E7" s="618"/>
      <c r="F7" s="618"/>
      <c r="G7" s="618"/>
      <c r="H7" s="618"/>
      <c r="I7" s="203"/>
      <c r="J7" s="198"/>
      <c r="K7" s="198"/>
      <c r="L7" s="198"/>
    </row>
    <row r="8" spans="1:12" ht="40.5" customHeight="1" x14ac:dyDescent="0.25">
      <c r="A8" s="204"/>
      <c r="B8" s="618"/>
      <c r="C8" s="618"/>
      <c r="D8" s="618"/>
      <c r="E8" s="618"/>
      <c r="F8" s="618"/>
      <c r="G8" s="618"/>
      <c r="H8" s="618"/>
      <c r="I8" s="203"/>
      <c r="J8" s="198"/>
      <c r="K8" s="198"/>
      <c r="L8" s="198"/>
    </row>
    <row r="9" spans="1:12" ht="14.25" x14ac:dyDescent="0.3">
      <c r="A9" s="206"/>
      <c r="B9" s="205"/>
      <c r="C9" s="205"/>
      <c r="D9" s="205"/>
      <c r="E9" s="205"/>
      <c r="F9" s="198"/>
      <c r="G9" s="198"/>
      <c r="H9" s="198"/>
      <c r="I9" s="198"/>
      <c r="J9" s="198"/>
      <c r="K9" s="198"/>
      <c r="L9" s="198"/>
    </row>
    <row r="10" spans="1:12" x14ac:dyDescent="0.25">
      <c r="A10" s="198" t="s">
        <v>164</v>
      </c>
      <c r="B10" s="198"/>
      <c r="C10" s="207" t="s">
        <v>2</v>
      </c>
      <c r="D10" s="208" t="str">
        <f>[1]DATOSGEN!E4</f>
        <v>GERENCIA SUB REGIONAL CHOTA</v>
      </c>
      <c r="E10" s="209"/>
      <c r="F10" s="206"/>
      <c r="G10" s="198"/>
      <c r="H10" s="198"/>
      <c r="I10" s="198"/>
      <c r="J10" s="198"/>
      <c r="K10" s="198"/>
      <c r="L10" s="198"/>
    </row>
    <row r="11" spans="1:12" ht="14.25" x14ac:dyDescent="0.3">
      <c r="A11" s="198" t="s">
        <v>165</v>
      </c>
      <c r="B11" s="198"/>
      <c r="C11" s="207" t="s">
        <v>2</v>
      </c>
      <c r="D11" s="208" t="str">
        <f>[1]DATOSGEN!E11</f>
        <v>NANPERU SRL</v>
      </c>
      <c r="E11" s="210"/>
      <c r="F11" s="198"/>
      <c r="G11" s="198"/>
      <c r="H11" s="198"/>
      <c r="I11" s="198"/>
      <c r="J11" s="198"/>
      <c r="K11" s="198"/>
      <c r="L11" s="198"/>
    </row>
    <row r="12" spans="1:12" x14ac:dyDescent="0.25">
      <c r="A12" s="211"/>
      <c r="B12" s="198"/>
      <c r="C12" s="212"/>
      <c r="D12" s="198"/>
      <c r="E12" s="209"/>
      <c r="F12" s="198"/>
      <c r="G12" s="198"/>
      <c r="H12" s="198"/>
      <c r="I12" s="198"/>
      <c r="J12" s="198"/>
      <c r="K12" s="198"/>
      <c r="L12" s="198"/>
    </row>
    <row r="13" spans="1:12" x14ac:dyDescent="0.25">
      <c r="A13" s="198" t="s">
        <v>166</v>
      </c>
      <c r="B13" s="198"/>
      <c r="C13" s="213" t="s">
        <v>2</v>
      </c>
      <c r="D13" s="198" t="s">
        <v>167</v>
      </c>
      <c r="E13" s="214"/>
      <c r="F13" s="198"/>
      <c r="G13" s="198"/>
      <c r="H13" s="198"/>
      <c r="I13" s="198"/>
      <c r="J13" s="198"/>
      <c r="K13" s="198"/>
      <c r="L13" s="198"/>
    </row>
    <row r="14" spans="1:12" ht="14.25" x14ac:dyDescent="0.3">
      <c r="A14" s="215"/>
      <c r="B14" s="215"/>
      <c r="C14" s="216"/>
      <c r="D14" s="215"/>
      <c r="E14" s="215"/>
      <c r="F14" s="198"/>
      <c r="G14" s="198"/>
      <c r="H14" s="198"/>
      <c r="I14" s="198"/>
      <c r="J14" s="198"/>
      <c r="K14" s="198"/>
      <c r="L14" s="198"/>
    </row>
    <row r="15" spans="1:12" ht="14.25" x14ac:dyDescent="0.3">
      <c r="A15" s="217" t="s">
        <v>168</v>
      </c>
      <c r="B15" s="215"/>
      <c r="C15" s="215"/>
      <c r="D15" s="215"/>
      <c r="E15" s="215"/>
      <c r="F15" s="198"/>
      <c r="G15" s="198"/>
      <c r="H15" s="198"/>
      <c r="I15" s="198"/>
      <c r="J15" s="198"/>
      <c r="K15" s="198"/>
      <c r="L15" s="198"/>
    </row>
    <row r="16" spans="1:12" ht="14.25" x14ac:dyDescent="0.3">
      <c r="A16" s="215"/>
      <c r="B16" s="215"/>
      <c r="C16" s="215"/>
      <c r="D16" s="215"/>
      <c r="E16" s="215"/>
      <c r="F16" s="198"/>
      <c r="G16" s="198"/>
      <c r="H16" s="198"/>
      <c r="I16" s="198"/>
      <c r="J16" s="198"/>
      <c r="K16" s="198"/>
      <c r="L16" s="198"/>
    </row>
    <row r="17" spans="1:12" ht="14.25" x14ac:dyDescent="0.3">
      <c r="A17" s="215"/>
      <c r="B17" s="215"/>
      <c r="C17" s="619" t="s">
        <v>169</v>
      </c>
      <c r="D17" s="620"/>
      <c r="E17" s="621"/>
      <c r="F17" s="198"/>
      <c r="G17" s="198"/>
      <c r="H17" s="198"/>
      <c r="I17" s="198"/>
      <c r="J17" s="198"/>
      <c r="K17" s="198">
        <v>3.87</v>
      </c>
      <c r="L17" s="198"/>
    </row>
    <row r="18" spans="1:12" x14ac:dyDescent="0.25">
      <c r="A18" s="198"/>
      <c r="B18" s="218" t="s">
        <v>170</v>
      </c>
      <c r="C18" s="218" t="s">
        <v>171</v>
      </c>
      <c r="D18" s="218" t="s">
        <v>172</v>
      </c>
      <c r="E18" s="218" t="s">
        <v>106</v>
      </c>
      <c r="F18" s="614" t="s">
        <v>173</v>
      </c>
      <c r="G18" s="614"/>
      <c r="H18" s="614"/>
      <c r="I18" s="198"/>
      <c r="J18" s="198"/>
      <c r="K18" s="198"/>
      <c r="L18" s="198"/>
    </row>
    <row r="19" spans="1:12" x14ac:dyDescent="0.25">
      <c r="A19" s="198"/>
      <c r="B19" s="219" t="s">
        <v>174</v>
      </c>
      <c r="C19" s="220"/>
      <c r="D19" s="219" t="s">
        <v>175</v>
      </c>
      <c r="E19" s="221">
        <v>0.18</v>
      </c>
      <c r="F19" s="220" t="s">
        <v>176</v>
      </c>
      <c r="G19" s="220" t="s">
        <v>106</v>
      </c>
      <c r="H19" s="222" t="s">
        <v>107</v>
      </c>
      <c r="I19" s="198"/>
      <c r="J19" s="198"/>
      <c r="K19" s="198"/>
      <c r="L19" s="198"/>
    </row>
    <row r="20" spans="1:12" x14ac:dyDescent="0.25">
      <c r="A20" s="198"/>
      <c r="B20" s="223">
        <v>1</v>
      </c>
      <c r="C20" s="224">
        <v>44392</v>
      </c>
      <c r="D20" s="225">
        <f>+VAL!K90</f>
        <v>68846.351498538876</v>
      </c>
      <c r="E20" s="226">
        <f>+D20*0.18</f>
        <v>12392.343269736997</v>
      </c>
      <c r="F20" s="226">
        <f>+D20</f>
        <v>68846.351498538876</v>
      </c>
      <c r="G20" s="226">
        <f>+E20</f>
        <v>12392.343269736997</v>
      </c>
      <c r="H20" s="226">
        <f>+F20+G20</f>
        <v>81238.694768275876</v>
      </c>
      <c r="I20" s="198"/>
      <c r="J20" s="198"/>
      <c r="K20" s="198"/>
      <c r="L20" s="198"/>
    </row>
    <row r="21" spans="1:12" ht="14.25" x14ac:dyDescent="0.3">
      <c r="A21" s="198"/>
      <c r="B21" s="227"/>
      <c r="C21" s="228"/>
      <c r="D21" s="229"/>
      <c r="E21" s="229"/>
      <c r="F21" s="229"/>
      <c r="G21" s="229"/>
      <c r="H21" s="229"/>
      <c r="I21" s="198"/>
      <c r="J21" s="198"/>
      <c r="K21" s="198"/>
      <c r="L21" s="198"/>
    </row>
    <row r="22" spans="1:12" ht="14.25" x14ac:dyDescent="0.3">
      <c r="A22" s="198"/>
      <c r="B22" s="227"/>
      <c r="C22" s="228"/>
      <c r="D22" s="229"/>
      <c r="E22" s="229"/>
      <c r="F22" s="229"/>
      <c r="G22" s="229"/>
      <c r="H22" s="229"/>
      <c r="I22" s="198"/>
      <c r="J22" s="198"/>
      <c r="K22" s="198"/>
      <c r="L22" s="198"/>
    </row>
    <row r="23" spans="1:12" x14ac:dyDescent="0.25">
      <c r="A23" s="198"/>
      <c r="B23" s="223"/>
      <c r="C23" s="224"/>
      <c r="D23" s="226"/>
      <c r="E23" s="226"/>
      <c r="F23" s="226"/>
      <c r="G23" s="226"/>
      <c r="H23" s="226"/>
      <c r="I23" s="198"/>
      <c r="J23" s="198"/>
      <c r="K23" s="198"/>
      <c r="L23" s="198"/>
    </row>
    <row r="24" spans="1:12" x14ac:dyDescent="0.25">
      <c r="A24" s="198"/>
      <c r="B24" s="230"/>
      <c r="C24" s="224"/>
      <c r="D24" s="231"/>
      <c r="E24" s="231"/>
      <c r="F24" s="231"/>
      <c r="G24" s="231"/>
      <c r="H24" s="231"/>
      <c r="I24" s="198"/>
      <c r="J24" s="198"/>
      <c r="K24" s="198"/>
      <c r="L24" s="198"/>
    </row>
    <row r="25" spans="1:12" x14ac:dyDescent="0.25">
      <c r="A25" s="198"/>
      <c r="B25" s="230"/>
      <c r="C25" s="224"/>
      <c r="D25" s="231"/>
      <c r="E25" s="231"/>
      <c r="F25" s="231"/>
      <c r="G25" s="231"/>
      <c r="H25" s="231"/>
      <c r="I25" s="198"/>
      <c r="J25" s="198"/>
      <c r="K25" s="198"/>
      <c r="L25" s="198"/>
    </row>
    <row r="26" spans="1:12" x14ac:dyDescent="0.25">
      <c r="A26" s="198"/>
      <c r="B26" s="230"/>
      <c r="C26" s="224"/>
      <c r="D26" s="231"/>
      <c r="E26" s="231"/>
      <c r="F26" s="231"/>
      <c r="G26" s="231"/>
      <c r="H26" s="231"/>
      <c r="I26" s="198"/>
      <c r="J26" s="198"/>
      <c r="K26" s="198"/>
      <c r="L26" s="198"/>
    </row>
    <row r="27" spans="1:12" x14ac:dyDescent="0.25">
      <c r="A27" s="198"/>
      <c r="B27" s="230"/>
      <c r="C27" s="224"/>
      <c r="D27" s="231"/>
      <c r="E27" s="231"/>
      <c r="F27" s="231"/>
      <c r="G27" s="231"/>
      <c r="H27" s="231"/>
      <c r="I27" s="198"/>
      <c r="J27" s="198"/>
      <c r="K27" s="198"/>
      <c r="L27" s="198"/>
    </row>
    <row r="28" spans="1:12" x14ac:dyDescent="0.25">
      <c r="A28" s="198"/>
      <c r="B28" s="198"/>
      <c r="C28" s="198"/>
      <c r="D28" s="232">
        <f>SUM(D20:D27)</f>
        <v>68846.351498538876</v>
      </c>
      <c r="E28" s="232">
        <f>+D28*0.18</f>
        <v>12392.343269736997</v>
      </c>
      <c r="F28" s="232">
        <f>SUM(F20:F27)</f>
        <v>68846.351498538876</v>
      </c>
      <c r="G28" s="232">
        <f>+E28</f>
        <v>12392.343269736997</v>
      </c>
      <c r="H28" s="232">
        <f>+F28+G28</f>
        <v>81238.694768275876</v>
      </c>
      <c r="I28" s="198"/>
      <c r="J28" s="198"/>
      <c r="K28" s="198"/>
      <c r="L28" s="198"/>
    </row>
    <row r="29" spans="1:12" x14ac:dyDescent="0.25">
      <c r="A29" s="198"/>
      <c r="B29" s="198"/>
      <c r="C29" s="198"/>
      <c r="D29" s="198"/>
      <c r="E29" s="198"/>
      <c r="F29" s="198"/>
      <c r="G29" s="198"/>
      <c r="H29" s="198"/>
      <c r="I29" s="198"/>
      <c r="J29" s="198"/>
      <c r="K29" s="198"/>
      <c r="L29" s="198"/>
    </row>
    <row r="30" spans="1:12" x14ac:dyDescent="0.25">
      <c r="A30" s="198"/>
      <c r="B30" s="198"/>
      <c r="C30" s="198"/>
      <c r="D30" s="198"/>
      <c r="E30" s="198"/>
      <c r="F30" s="198"/>
      <c r="G30" s="233" t="s">
        <v>177</v>
      </c>
      <c r="H30" s="232">
        <f>+F28+G28</f>
        <v>81238.694768275876</v>
      </c>
      <c r="I30" s="198"/>
      <c r="J30" s="198"/>
      <c r="K30" s="198"/>
      <c r="L30" s="198"/>
    </row>
    <row r="31" spans="1:12" x14ac:dyDescent="0.25">
      <c r="A31" s="198"/>
      <c r="B31" s="198"/>
      <c r="C31" s="198"/>
      <c r="D31" s="198"/>
      <c r="E31" s="198"/>
      <c r="F31" s="198"/>
      <c r="G31" s="198"/>
      <c r="H31" s="198"/>
      <c r="I31" s="198"/>
      <c r="J31" s="198"/>
      <c r="K31" s="198"/>
      <c r="L31" s="198"/>
    </row>
    <row r="32" spans="1:12" x14ac:dyDescent="0.25">
      <c r="A32" s="217" t="s">
        <v>178</v>
      </c>
      <c r="B32" s="198"/>
      <c r="C32" s="198"/>
      <c r="D32" s="198"/>
      <c r="E32" s="198"/>
      <c r="F32" s="198"/>
      <c r="G32" s="198"/>
      <c r="H32" s="198"/>
      <c r="I32" s="198"/>
      <c r="J32" s="198"/>
      <c r="K32" s="198"/>
      <c r="L32" s="198"/>
    </row>
    <row r="33" spans="1:12" x14ac:dyDescent="0.25">
      <c r="A33" s="198"/>
      <c r="B33" s="198"/>
      <c r="C33" s="198"/>
      <c r="D33" s="198"/>
      <c r="E33" s="198"/>
      <c r="F33" s="198"/>
      <c r="G33" s="198"/>
      <c r="H33" s="198"/>
      <c r="I33" s="198"/>
      <c r="J33" s="198"/>
      <c r="K33" s="198"/>
      <c r="L33" s="198"/>
    </row>
    <row r="34" spans="1:12" x14ac:dyDescent="0.25">
      <c r="A34" s="198"/>
      <c r="B34" s="606" t="s">
        <v>179</v>
      </c>
      <c r="C34" s="607"/>
      <c r="D34" s="606" t="s">
        <v>180</v>
      </c>
      <c r="E34" s="607"/>
      <c r="F34" s="198"/>
      <c r="G34" s="198"/>
      <c r="H34" s="198"/>
      <c r="I34" s="198"/>
      <c r="J34" s="198"/>
      <c r="K34" s="198"/>
      <c r="L34" s="198"/>
    </row>
    <row r="35" spans="1:12" x14ac:dyDescent="0.25">
      <c r="A35" s="234" t="s">
        <v>170</v>
      </c>
      <c r="B35" s="234" t="s">
        <v>171</v>
      </c>
      <c r="C35" s="234" t="s">
        <v>181</v>
      </c>
      <c r="D35" s="234" t="s">
        <v>171</v>
      </c>
      <c r="E35" s="234" t="s">
        <v>182</v>
      </c>
      <c r="F35" s="234" t="s">
        <v>172</v>
      </c>
      <c r="G35" s="234" t="s">
        <v>106</v>
      </c>
      <c r="H35" s="234" t="s">
        <v>183</v>
      </c>
      <c r="I35" s="234" t="s">
        <v>183</v>
      </c>
      <c r="J35" s="198"/>
      <c r="K35" s="198"/>
      <c r="L35" s="198"/>
    </row>
    <row r="36" spans="1:12" x14ac:dyDescent="0.25">
      <c r="A36" s="235" t="s">
        <v>174</v>
      </c>
      <c r="B36" s="236" t="s">
        <v>181</v>
      </c>
      <c r="C36" s="235" t="s">
        <v>174</v>
      </c>
      <c r="D36" s="236" t="s">
        <v>184</v>
      </c>
      <c r="E36" s="235" t="s">
        <v>174</v>
      </c>
      <c r="F36" s="235" t="s">
        <v>175</v>
      </c>
      <c r="G36" s="237">
        <v>0.18</v>
      </c>
      <c r="H36" s="235" t="s">
        <v>185</v>
      </c>
      <c r="I36" s="236" t="s">
        <v>186</v>
      </c>
      <c r="J36" s="198"/>
      <c r="K36" s="198"/>
      <c r="L36" s="198"/>
    </row>
    <row r="37" spans="1:12" x14ac:dyDescent="0.25">
      <c r="A37" s="238">
        <v>1</v>
      </c>
      <c r="B37" s="239"/>
      <c r="C37" s="240"/>
      <c r="D37" s="224"/>
      <c r="E37" s="240"/>
      <c r="F37" s="226">
        <f>D20</f>
        <v>68846.351498538876</v>
      </c>
      <c r="G37" s="226">
        <f>+F37*0.18</f>
        <v>12392.343269736997</v>
      </c>
      <c r="H37" s="226">
        <f>+F37+G37</f>
        <v>81238.694768275876</v>
      </c>
      <c r="I37" s="226">
        <f>+H37</f>
        <v>81238.694768275876</v>
      </c>
      <c r="J37" s="198"/>
      <c r="K37" s="198"/>
      <c r="L37" s="198"/>
    </row>
    <row r="38" spans="1:12" ht="14.25" x14ac:dyDescent="0.3">
      <c r="A38" s="241"/>
      <c r="B38" s="242"/>
      <c r="C38" s="243"/>
      <c r="D38" s="228"/>
      <c r="E38" s="243"/>
      <c r="F38" s="229"/>
      <c r="G38" s="229"/>
      <c r="H38" s="229"/>
      <c r="I38" s="229"/>
      <c r="J38" s="198"/>
      <c r="K38" s="198"/>
      <c r="L38" s="198"/>
    </row>
    <row r="39" spans="1:12" ht="14.25" x14ac:dyDescent="0.3">
      <c r="A39" s="241"/>
      <c r="B39" s="242"/>
      <c r="C39" s="243"/>
      <c r="D39" s="228"/>
      <c r="E39" s="243"/>
      <c r="F39" s="229"/>
      <c r="G39" s="229"/>
      <c r="H39" s="229"/>
      <c r="I39" s="229"/>
      <c r="J39" s="198"/>
      <c r="K39" s="198"/>
      <c r="L39" s="198"/>
    </row>
    <row r="40" spans="1:12" x14ac:dyDescent="0.25">
      <c r="A40" s="238"/>
      <c r="B40" s="239"/>
      <c r="C40" s="240"/>
      <c r="D40" s="244"/>
      <c r="E40" s="245"/>
      <c r="F40" s="226"/>
      <c r="G40" s="226"/>
      <c r="H40" s="226"/>
      <c r="I40" s="226"/>
      <c r="J40" s="198"/>
      <c r="K40" s="198"/>
      <c r="L40" s="198"/>
    </row>
    <row r="41" spans="1:12" x14ac:dyDescent="0.25">
      <c r="A41" s="246"/>
      <c r="B41" s="239"/>
      <c r="C41" s="247"/>
      <c r="D41" s="244"/>
      <c r="E41" s="248"/>
      <c r="F41" s="231"/>
      <c r="G41" s="231"/>
      <c r="H41" s="249"/>
      <c r="I41" s="231"/>
      <c r="J41" s="198"/>
      <c r="K41" s="198"/>
      <c r="L41" s="198"/>
    </row>
    <row r="42" spans="1:12" x14ac:dyDescent="0.25">
      <c r="A42" s="246"/>
      <c r="B42" s="239"/>
      <c r="C42" s="247"/>
      <c r="D42" s="244"/>
      <c r="E42" s="248"/>
      <c r="F42" s="231"/>
      <c r="G42" s="231"/>
      <c r="H42" s="249"/>
      <c r="I42" s="231"/>
      <c r="J42" s="198"/>
      <c r="K42" s="198"/>
      <c r="L42" s="198"/>
    </row>
    <row r="43" spans="1:12" x14ac:dyDescent="0.25">
      <c r="A43" s="246"/>
      <c r="B43" s="239"/>
      <c r="C43" s="247"/>
      <c r="D43" s="239"/>
      <c r="E43" s="247"/>
      <c r="F43" s="231"/>
      <c r="G43" s="231"/>
      <c r="H43" s="249"/>
      <c r="I43" s="231"/>
      <c r="J43" s="198"/>
      <c r="K43" s="198"/>
      <c r="L43" s="198"/>
    </row>
    <row r="44" spans="1:12" x14ac:dyDescent="0.25">
      <c r="A44" s="250"/>
      <c r="B44" s="239"/>
      <c r="C44" s="247"/>
      <c r="D44" s="244"/>
      <c r="E44" s="248"/>
      <c r="F44" s="231"/>
      <c r="G44" s="231"/>
      <c r="H44" s="249"/>
      <c r="I44" s="231"/>
      <c r="J44" s="198"/>
      <c r="K44" s="198"/>
      <c r="L44" s="198"/>
    </row>
    <row r="45" spans="1:12" x14ac:dyDescent="0.25">
      <c r="A45" s="198"/>
      <c r="B45" s="198"/>
      <c r="C45" s="198"/>
      <c r="D45" s="198"/>
      <c r="E45" s="198"/>
      <c r="F45" s="251">
        <f>SUM(F37:F44)</f>
        <v>68846.351498538876</v>
      </c>
      <c r="G45" s="251">
        <f>SUM(G37:G44)</f>
        <v>12392.343269736997</v>
      </c>
      <c r="H45" s="251">
        <f>SUM(H37:H44)</f>
        <v>81238.694768275876</v>
      </c>
      <c r="I45" s="251">
        <f>SUM(I37:I44)</f>
        <v>81238.694768275876</v>
      </c>
      <c r="J45" s="198"/>
      <c r="K45" s="198"/>
      <c r="L45" s="198"/>
    </row>
    <row r="46" spans="1:12" x14ac:dyDescent="0.25">
      <c r="A46" s="198"/>
      <c r="B46" s="198"/>
      <c r="C46" s="198"/>
      <c r="D46" s="198"/>
      <c r="E46" s="198"/>
      <c r="F46" s="198"/>
      <c r="G46" s="198"/>
      <c r="H46" s="198"/>
      <c r="I46" s="198"/>
      <c r="J46" s="198"/>
      <c r="K46" s="198"/>
      <c r="L46" s="198"/>
    </row>
    <row r="47" spans="1:12" x14ac:dyDescent="0.25">
      <c r="A47" s="198"/>
      <c r="B47" s="198"/>
      <c r="C47" s="198"/>
      <c r="D47" s="198"/>
      <c r="E47" s="198"/>
      <c r="F47" s="198"/>
      <c r="G47" s="252" t="s">
        <v>177</v>
      </c>
      <c r="H47" s="251">
        <f>+H45</f>
        <v>81238.694768275876</v>
      </c>
      <c r="I47" s="251">
        <f>+ROUND(I45,2)</f>
        <v>81238.69</v>
      </c>
      <c r="J47" s="198"/>
      <c r="K47" s="198"/>
      <c r="L47" s="198"/>
    </row>
    <row r="48" spans="1:12" x14ac:dyDescent="0.25">
      <c r="A48" s="198"/>
      <c r="B48" s="198"/>
      <c r="C48" s="198"/>
      <c r="D48" s="198"/>
      <c r="E48" s="198"/>
      <c r="F48" s="198"/>
      <c r="G48" s="198"/>
      <c r="H48" s="198"/>
      <c r="I48" s="198"/>
      <c r="J48" s="198"/>
      <c r="K48" s="198"/>
      <c r="L48" s="198"/>
    </row>
    <row r="49" spans="1:13" x14ac:dyDescent="0.25">
      <c r="A49" s="198"/>
      <c r="B49" s="198"/>
      <c r="C49" s="198"/>
      <c r="D49" s="198"/>
      <c r="E49" s="198"/>
      <c r="F49" s="198"/>
      <c r="G49" s="198"/>
      <c r="H49" s="198"/>
      <c r="I49" s="198"/>
      <c r="J49" s="253"/>
      <c r="K49" s="198"/>
      <c r="L49" s="198"/>
    </row>
    <row r="50" spans="1:13" x14ac:dyDescent="0.25">
      <c r="A50" s="198"/>
      <c r="B50" s="254" t="s">
        <v>187</v>
      </c>
      <c r="C50" s="255"/>
      <c r="D50" s="255"/>
      <c r="E50" s="256"/>
      <c r="F50" s="608" t="s">
        <v>188</v>
      </c>
      <c r="G50" s="609"/>
      <c r="H50" s="610" t="s">
        <v>189</v>
      </c>
      <c r="I50" s="611"/>
      <c r="J50" s="257"/>
      <c r="K50" s="198"/>
      <c r="L50" s="198"/>
    </row>
    <row r="51" spans="1:13" x14ac:dyDescent="0.25">
      <c r="A51" s="198"/>
      <c r="B51" s="258" t="s">
        <v>190</v>
      </c>
      <c r="C51" s="259"/>
      <c r="D51" s="259"/>
      <c r="E51" s="260"/>
      <c r="F51" s="612"/>
      <c r="G51" s="613"/>
      <c r="H51" s="612" t="s">
        <v>191</v>
      </c>
      <c r="I51" s="613"/>
      <c r="J51" s="261"/>
      <c r="K51" s="198"/>
      <c r="L51" s="198"/>
    </row>
    <row r="52" spans="1:13" x14ac:dyDescent="0.25">
      <c r="A52" s="198"/>
      <c r="B52" s="262"/>
      <c r="C52" s="263"/>
      <c r="D52" s="263"/>
      <c r="E52" s="264"/>
      <c r="F52" s="265"/>
      <c r="G52" s="266"/>
      <c r="H52" s="267"/>
      <c r="I52" s="268"/>
      <c r="J52" s="261"/>
      <c r="K52" s="198"/>
      <c r="L52" s="198"/>
    </row>
    <row r="53" spans="1:13" x14ac:dyDescent="0.25">
      <c r="A53" s="198"/>
      <c r="B53" s="269" t="s">
        <v>192</v>
      </c>
      <c r="C53" s="270"/>
      <c r="D53" s="270"/>
      <c r="E53" s="271"/>
      <c r="F53" s="601">
        <f>'[1]RESUM VAL 03'!H40</f>
        <v>0</v>
      </c>
      <c r="G53" s="602"/>
      <c r="H53" s="601">
        <f>+ROUND(F53,2)</f>
        <v>0</v>
      </c>
      <c r="I53" s="602"/>
      <c r="J53" s="272"/>
      <c r="K53" s="198"/>
      <c r="L53" s="198"/>
    </row>
    <row r="54" spans="1:13" x14ac:dyDescent="0.25">
      <c r="A54" s="198"/>
      <c r="B54" s="198"/>
      <c r="C54" s="198"/>
      <c r="D54" s="198"/>
      <c r="E54" s="198"/>
      <c r="F54" s="198"/>
      <c r="G54" s="198"/>
      <c r="H54" s="198"/>
      <c r="I54" s="198"/>
      <c r="J54" s="253"/>
      <c r="K54" s="198"/>
      <c r="L54" s="198"/>
    </row>
    <row r="55" spans="1:13" x14ac:dyDescent="0.25">
      <c r="A55" s="198"/>
      <c r="B55" s="198"/>
      <c r="C55" s="198"/>
      <c r="D55" s="198"/>
      <c r="E55" s="198"/>
      <c r="F55" s="198"/>
      <c r="G55" s="603" t="s">
        <v>193</v>
      </c>
      <c r="H55" s="603"/>
      <c r="I55" s="603"/>
      <c r="J55" s="198"/>
      <c r="K55" s="198"/>
      <c r="L55" s="198"/>
    </row>
    <row r="56" spans="1:13" x14ac:dyDescent="0.25">
      <c r="A56" s="198"/>
      <c r="B56" s="198"/>
      <c r="C56" s="198"/>
      <c r="D56" s="198"/>
      <c r="E56" s="198"/>
      <c r="F56" s="198"/>
      <c r="G56" s="604" t="s">
        <v>194</v>
      </c>
      <c r="H56" s="604"/>
      <c r="I56" s="604"/>
      <c r="J56" s="198"/>
      <c r="K56" s="198"/>
      <c r="L56" s="198"/>
    </row>
    <row r="57" spans="1:13" x14ac:dyDescent="0.25">
      <c r="A57" s="198"/>
      <c r="B57" s="198"/>
      <c r="C57" s="198"/>
      <c r="D57" s="198"/>
      <c r="E57" s="198"/>
      <c r="F57" s="198"/>
      <c r="G57" s="273" t="s">
        <v>195</v>
      </c>
      <c r="H57" s="605">
        <f>+D21-F38</f>
        <v>0</v>
      </c>
      <c r="I57" s="605"/>
      <c r="J57" s="198"/>
      <c r="K57" s="198"/>
      <c r="L57" s="198"/>
    </row>
    <row r="58" spans="1:13" x14ac:dyDescent="0.25">
      <c r="A58" s="198"/>
      <c r="B58" s="198"/>
      <c r="C58" s="198"/>
      <c r="D58" s="198"/>
      <c r="E58" s="198"/>
      <c r="F58" s="198"/>
      <c r="G58" s="273" t="s">
        <v>196</v>
      </c>
      <c r="H58" s="605">
        <f>+E21-G38</f>
        <v>0</v>
      </c>
      <c r="I58" s="605"/>
      <c r="J58" s="198"/>
      <c r="K58" s="198"/>
      <c r="L58" s="198"/>
      <c r="M58" s="274"/>
    </row>
    <row r="59" spans="1:13" x14ac:dyDescent="0.25">
      <c r="A59" s="198"/>
      <c r="B59" s="198"/>
      <c r="C59" s="198"/>
      <c r="D59" s="198"/>
      <c r="E59" s="198"/>
      <c r="F59" s="198"/>
      <c r="G59" s="275" t="s">
        <v>197</v>
      </c>
      <c r="H59" s="600">
        <v>0</v>
      </c>
      <c r="I59" s="600"/>
      <c r="J59" s="198"/>
      <c r="K59" s="198"/>
      <c r="L59" s="198"/>
    </row>
    <row r="60" spans="1:13" x14ac:dyDescent="0.25">
      <c r="A60" s="198"/>
      <c r="B60" s="198"/>
      <c r="C60" s="198"/>
      <c r="D60" s="198"/>
      <c r="E60" s="198"/>
      <c r="F60" s="198"/>
      <c r="G60" s="198"/>
      <c r="H60" s="198"/>
      <c r="I60" s="198"/>
      <c r="J60" s="198"/>
      <c r="K60" s="198"/>
      <c r="L60" s="276"/>
    </row>
    <row r="61" spans="1:13" x14ac:dyDescent="0.25">
      <c r="A61" s="198"/>
      <c r="B61" s="277" t="s">
        <v>198</v>
      </c>
      <c r="C61" s="278"/>
      <c r="D61" s="278"/>
      <c r="E61" s="278"/>
      <c r="F61" s="278"/>
      <c r="G61" s="278"/>
      <c r="H61" s="278"/>
      <c r="I61" s="279" t="s">
        <v>199</v>
      </c>
      <c r="J61" s="198"/>
      <c r="K61" s="198"/>
      <c r="L61" s="198"/>
      <c r="M61" s="280"/>
    </row>
    <row r="62" spans="1:13" ht="15.75" x14ac:dyDescent="0.25">
      <c r="A62" s="198"/>
      <c r="B62" s="281" t="s">
        <v>200</v>
      </c>
      <c r="C62" s="282"/>
      <c r="D62" s="282"/>
      <c r="E62" s="282"/>
      <c r="F62" s="282"/>
      <c r="G62" s="282"/>
      <c r="H62" s="282"/>
      <c r="I62" s="283">
        <f>I47-H59-H53</f>
        <v>81238.69</v>
      </c>
      <c r="J62" s="198"/>
      <c r="K62" s="198"/>
      <c r="L62" s="198"/>
    </row>
    <row r="63" spans="1:13" x14ac:dyDescent="0.25">
      <c r="A63" s="198"/>
      <c r="B63" s="198"/>
      <c r="C63" s="198"/>
      <c r="D63" s="198"/>
      <c r="E63" s="198"/>
      <c r="F63" s="198"/>
      <c r="G63" s="198"/>
      <c r="H63" s="198"/>
      <c r="I63" s="198"/>
      <c r="J63" s="198"/>
      <c r="K63" s="198"/>
      <c r="L63" s="198"/>
    </row>
    <row r="64" spans="1:13" x14ac:dyDescent="0.25">
      <c r="A64" s="284" t="s">
        <v>201</v>
      </c>
      <c r="B64" s="125"/>
      <c r="C64" s="125"/>
      <c r="D64" s="129"/>
      <c r="E64" s="196"/>
      <c r="F64" s="125"/>
      <c r="G64" s="125"/>
      <c r="H64" s="125"/>
      <c r="I64" s="129"/>
      <c r="J64" s="285"/>
      <c r="K64" s="198"/>
      <c r="L64" s="198"/>
    </row>
    <row r="65" spans="1:12" x14ac:dyDescent="0.25">
      <c r="A65" s="284" t="s">
        <v>463</v>
      </c>
      <c r="B65" s="125"/>
      <c r="C65" s="125"/>
      <c r="D65" s="129"/>
      <c r="E65" s="196"/>
      <c r="F65" s="125"/>
      <c r="G65" s="125"/>
      <c r="H65" s="125"/>
      <c r="I65" s="129"/>
      <c r="J65" s="285"/>
      <c r="K65" s="198"/>
      <c r="L65" s="198"/>
    </row>
    <row r="66" spans="1:12" x14ac:dyDescent="0.25">
      <c r="A66" s="125"/>
      <c r="B66" s="125"/>
      <c r="C66" s="125"/>
      <c r="D66" s="129"/>
      <c r="E66" s="196"/>
      <c r="F66" s="125"/>
      <c r="G66" s="125"/>
      <c r="H66" s="125"/>
      <c r="I66" s="129"/>
      <c r="J66" s="285"/>
      <c r="K66" s="198"/>
      <c r="L66" s="286"/>
    </row>
    <row r="67" spans="1:12" x14ac:dyDescent="0.25">
      <c r="A67" s="198"/>
      <c r="B67" s="198"/>
      <c r="C67" s="198"/>
      <c r="D67" s="198"/>
      <c r="E67" s="198"/>
      <c r="F67" s="198"/>
      <c r="G67" s="198"/>
      <c r="H67" s="198"/>
      <c r="I67" s="198"/>
      <c r="J67" s="198"/>
      <c r="K67" s="198"/>
      <c r="L67" s="198"/>
    </row>
    <row r="68" spans="1:12" x14ac:dyDescent="0.25">
      <c r="K68" s="198"/>
      <c r="L68" s="198"/>
    </row>
    <row r="69" spans="1:12" x14ac:dyDescent="0.25">
      <c r="I69" s="280"/>
      <c r="K69" s="198"/>
      <c r="L69" s="198"/>
    </row>
    <row r="70" spans="1:12" x14ac:dyDescent="0.25">
      <c r="K70" s="198"/>
      <c r="L70" s="198"/>
    </row>
    <row r="71" spans="1:12" x14ac:dyDescent="0.25">
      <c r="L71" s="198"/>
    </row>
  </sheetData>
  <mergeCells count="19">
    <mergeCell ref="F18:H18"/>
    <mergeCell ref="D2:E2"/>
    <mergeCell ref="A4:I4"/>
    <mergeCell ref="A5:H5"/>
    <mergeCell ref="B7:H8"/>
    <mergeCell ref="C17:E17"/>
    <mergeCell ref="B34:C34"/>
    <mergeCell ref="D34:E34"/>
    <mergeCell ref="F50:G50"/>
    <mergeCell ref="H50:I50"/>
    <mergeCell ref="F51:G51"/>
    <mergeCell ref="H51:I51"/>
    <mergeCell ref="H59:I59"/>
    <mergeCell ref="F53:G53"/>
    <mergeCell ref="H53:I53"/>
    <mergeCell ref="G55:I55"/>
    <mergeCell ref="G56:I56"/>
    <mergeCell ref="H57:I57"/>
    <mergeCell ref="H58:I58"/>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view="pageBreakPreview" topLeftCell="A82" zoomScale="70" zoomScaleNormal="100" zoomScaleSheetLayoutView="70" workbookViewId="0">
      <selection activeCell="H58" sqref="H58"/>
    </sheetView>
  </sheetViews>
  <sheetFormatPr baseColWidth="10" defaultRowHeight="12.75" x14ac:dyDescent="0.2"/>
  <cols>
    <col min="1" max="1" width="13" style="287" customWidth="1"/>
    <col min="2" max="2" width="53.5703125" style="287" customWidth="1"/>
    <col min="3" max="3" width="11.5703125" style="287" bestFit="1" customWidth="1"/>
    <col min="4" max="5" width="11.42578125" style="287"/>
    <col min="6" max="6" width="15.28515625" style="287" bestFit="1" customWidth="1"/>
    <col min="7" max="7" width="11.42578125" style="287" customWidth="1"/>
    <col min="8" max="8" width="12.42578125" style="287" customWidth="1"/>
    <col min="9" max="10" width="11.42578125" style="287"/>
    <col min="11" max="12" width="11.5703125" style="287" bestFit="1" customWidth="1"/>
    <col min="13" max="13" width="11.42578125" style="287"/>
    <col min="14" max="14" width="12.7109375" style="287" customWidth="1"/>
    <col min="15" max="15" width="11.42578125" style="287" customWidth="1"/>
    <col min="16" max="16" width="11.42578125" style="287"/>
    <col min="17" max="17" width="12.7109375" style="287" bestFit="1" customWidth="1"/>
    <col min="18" max="18" width="15.140625" style="287" customWidth="1"/>
    <col min="19" max="16384" width="11.42578125" style="287"/>
  </cols>
  <sheetData>
    <row r="1" spans="1:18" x14ac:dyDescent="0.2">
      <c r="A1" s="625" t="s">
        <v>473</v>
      </c>
      <c r="B1" s="626"/>
      <c r="C1" s="626"/>
      <c r="D1" s="626"/>
      <c r="E1" s="626"/>
      <c r="F1" s="626"/>
      <c r="G1" s="626"/>
      <c r="H1" s="626"/>
      <c r="I1" s="626"/>
      <c r="J1" s="626"/>
      <c r="K1" s="626"/>
      <c r="L1" s="626"/>
      <c r="M1" s="626"/>
      <c r="N1" s="626"/>
      <c r="O1" s="626"/>
      <c r="P1" s="626"/>
      <c r="Q1" s="626"/>
      <c r="R1" s="627"/>
    </row>
    <row r="2" spans="1:18" x14ac:dyDescent="0.2">
      <c r="A2" s="628"/>
      <c r="B2" s="629"/>
      <c r="C2" s="629"/>
      <c r="D2" s="629"/>
      <c r="E2" s="629"/>
      <c r="F2" s="629"/>
      <c r="G2" s="629"/>
      <c r="H2" s="629"/>
      <c r="I2" s="629"/>
      <c r="J2" s="629"/>
      <c r="K2" s="629"/>
      <c r="L2" s="629"/>
      <c r="M2" s="629"/>
      <c r="N2" s="629"/>
      <c r="O2" s="629"/>
      <c r="P2" s="629"/>
      <c r="Q2" s="629"/>
      <c r="R2" s="630"/>
    </row>
    <row r="3" spans="1:18" ht="13.5" thickBot="1" x14ac:dyDescent="0.25">
      <c r="A3" s="631"/>
      <c r="B3" s="632"/>
      <c r="C3" s="632"/>
      <c r="D3" s="632"/>
      <c r="E3" s="632"/>
      <c r="F3" s="632"/>
      <c r="G3" s="632"/>
      <c r="H3" s="632"/>
      <c r="I3" s="632"/>
      <c r="J3" s="632"/>
      <c r="K3" s="632"/>
      <c r="L3" s="632"/>
      <c r="M3" s="632"/>
      <c r="N3" s="632"/>
      <c r="O3" s="632"/>
      <c r="P3" s="632"/>
      <c r="Q3" s="632"/>
      <c r="R3" s="633"/>
    </row>
    <row r="5" spans="1:18" ht="24.75" customHeight="1" x14ac:dyDescent="0.2">
      <c r="A5" s="313" t="s">
        <v>203</v>
      </c>
      <c r="B5" s="288" t="str">
        <f>+'DATO GENERALES'!C2</f>
        <v>GERENCIA SUB REGIONAL CHOTA</v>
      </c>
      <c r="C5" s="289"/>
      <c r="D5" s="289"/>
      <c r="E5" s="289"/>
      <c r="F5" s="289"/>
      <c r="G5" s="289"/>
      <c r="H5" s="289"/>
      <c r="I5" s="289"/>
      <c r="J5" s="289"/>
      <c r="K5" s="289"/>
      <c r="L5" s="289"/>
      <c r="M5" s="288" t="s">
        <v>204</v>
      </c>
      <c r="N5" s="288"/>
      <c r="O5" s="289"/>
      <c r="P5" s="289" t="s">
        <v>2</v>
      </c>
      <c r="Q5" s="288" t="str">
        <f>+'DATO GENERALES'!C12</f>
        <v>N° 085 - 2020 - GSRCHOTA</v>
      </c>
      <c r="R5" s="290"/>
    </row>
    <row r="6" spans="1:18" ht="42" customHeight="1" x14ac:dyDescent="0.2">
      <c r="A6" s="314" t="s">
        <v>205</v>
      </c>
      <c r="B6" s="636" t="str">
        <f>+'DATO GENERALES'!C3</f>
        <v>“REMODELACION DE LA LOSA DEPORTIVA; EN LA INSTITUCION EDUCATIVA N°10526 EN LA LOCALIDAD EL VERDE, DISTRITO DE CHALAMARCA, PROVINCIA DE CHOTA, DEPARTAMENTO DE CAJAMARCA</v>
      </c>
      <c r="C6" s="636"/>
      <c r="D6" s="636"/>
      <c r="E6" s="636"/>
      <c r="F6" s="636"/>
      <c r="G6" s="636"/>
      <c r="H6" s="636"/>
      <c r="I6" s="636"/>
      <c r="J6" s="636"/>
      <c r="K6" s="636"/>
      <c r="L6" s="291"/>
      <c r="M6" s="292" t="s">
        <v>206</v>
      </c>
      <c r="N6" s="292"/>
      <c r="O6" s="291"/>
      <c r="P6" s="291" t="s">
        <v>2</v>
      </c>
      <c r="Q6" s="292" t="str">
        <f>+'DATO GENERALES'!C21</f>
        <v>45 DIAS CALENDARIOS</v>
      </c>
      <c r="R6" s="293"/>
    </row>
    <row r="7" spans="1:18" x14ac:dyDescent="0.2">
      <c r="A7" s="314" t="s">
        <v>207</v>
      </c>
      <c r="B7" s="291" t="str">
        <f>+'DATO GENERALES'!C7</f>
        <v>CHALAMARCA</v>
      </c>
      <c r="C7" s="291"/>
      <c r="D7" s="291"/>
      <c r="E7" s="291"/>
      <c r="F7" s="291"/>
      <c r="G7" s="291"/>
      <c r="H7" s="291"/>
      <c r="I7" s="291"/>
      <c r="J7" s="291"/>
      <c r="K7" s="291"/>
      <c r="L7" s="291"/>
      <c r="M7" s="292" t="s">
        <v>208</v>
      </c>
      <c r="N7" s="292"/>
      <c r="O7" s="291"/>
      <c r="P7" s="291" t="s">
        <v>2</v>
      </c>
      <c r="Q7" s="294">
        <f>+'DATO GENERALES'!C25</f>
        <v>44205</v>
      </c>
      <c r="R7" s="293"/>
    </row>
    <row r="8" spans="1:18" x14ac:dyDescent="0.2">
      <c r="A8" s="314" t="s">
        <v>209</v>
      </c>
      <c r="B8" s="295">
        <f>+'DATO GENERALES'!C18</f>
        <v>193824.46</v>
      </c>
      <c r="C8" s="291"/>
      <c r="D8" s="291"/>
      <c r="E8" s="291"/>
      <c r="F8" s="291"/>
      <c r="G8" s="291"/>
      <c r="H8" s="291" t="s">
        <v>210</v>
      </c>
      <c r="I8" s="291"/>
      <c r="J8" s="291"/>
      <c r="K8" s="291"/>
      <c r="L8" s="291"/>
      <c r="M8" s="292" t="s">
        <v>211</v>
      </c>
      <c r="N8" s="292"/>
      <c r="O8" s="291"/>
      <c r="P8" s="291" t="s">
        <v>2</v>
      </c>
      <c r="Q8" s="294">
        <f>+'DATO GENERALES'!C26</f>
        <v>44250</v>
      </c>
      <c r="R8" s="293"/>
    </row>
    <row r="9" spans="1:18" x14ac:dyDescent="0.2">
      <c r="A9" s="314" t="s">
        <v>67</v>
      </c>
      <c r="B9" s="291" t="str">
        <f>+'DATO GENERALES'!C9</f>
        <v>NANPERU SRL</v>
      </c>
      <c r="C9" s="291"/>
      <c r="D9" s="291"/>
      <c r="E9" s="291"/>
      <c r="F9" s="291"/>
      <c r="G9" s="291"/>
      <c r="H9" s="291" t="s">
        <v>212</v>
      </c>
      <c r="I9" s="291"/>
      <c r="J9" s="291"/>
      <c r="K9" s="291"/>
      <c r="L9" s="291"/>
      <c r="M9" s="292" t="s">
        <v>10</v>
      </c>
      <c r="N9" s="292"/>
      <c r="O9" s="291"/>
      <c r="P9" s="291" t="s">
        <v>2</v>
      </c>
      <c r="Q9" s="292" t="str">
        <f>+'DATO GENERALES'!C7</f>
        <v>CHALAMARCA</v>
      </c>
      <c r="R9" s="293"/>
    </row>
    <row r="10" spans="1:18" x14ac:dyDescent="0.2">
      <c r="A10" s="314" t="s">
        <v>99</v>
      </c>
      <c r="B10" s="296" t="str">
        <f>+'DATO GENERALES'!C11</f>
        <v>ING.VICTOR ENRIQUE TORRES FIGUEROA</v>
      </c>
      <c r="C10" s="291"/>
      <c r="D10" s="291"/>
      <c r="E10" s="291"/>
      <c r="F10" s="291"/>
      <c r="G10" s="291"/>
      <c r="H10" s="291" t="s">
        <v>213</v>
      </c>
      <c r="I10" s="291"/>
      <c r="J10" s="291"/>
      <c r="K10" s="291"/>
      <c r="L10" s="291"/>
      <c r="M10" s="292" t="s">
        <v>8</v>
      </c>
      <c r="N10" s="292"/>
      <c r="O10" s="291"/>
      <c r="P10" s="291" t="s">
        <v>2</v>
      </c>
      <c r="Q10" s="292" t="str">
        <f>+'DATO GENERALES'!C6</f>
        <v>CHOTA</v>
      </c>
      <c r="R10" s="293"/>
    </row>
    <row r="11" spans="1:18" ht="18.75" customHeight="1" x14ac:dyDescent="0.2">
      <c r="A11" s="315" t="s">
        <v>214</v>
      </c>
      <c r="B11" s="297" t="s">
        <v>474</v>
      </c>
      <c r="C11" s="298"/>
      <c r="D11" s="298"/>
      <c r="E11" s="298"/>
      <c r="F11" s="298"/>
      <c r="G11" s="298"/>
      <c r="H11" s="298" t="s">
        <v>215</v>
      </c>
      <c r="I11" s="298"/>
      <c r="J11" s="298"/>
      <c r="K11" s="294">
        <f>+'DATO GENERALES'!C26</f>
        <v>44250</v>
      </c>
      <c r="L11" s="298"/>
      <c r="M11" s="299" t="s">
        <v>216</v>
      </c>
      <c r="N11" s="299"/>
      <c r="O11" s="298"/>
      <c r="P11" s="298" t="s">
        <v>2</v>
      </c>
      <c r="Q11" s="299" t="str">
        <f>+'DATO GENERALES'!C5</f>
        <v>CAJAMARCA</v>
      </c>
      <c r="R11" s="300"/>
    </row>
    <row r="13" spans="1:18" ht="24.95" customHeight="1" x14ac:dyDescent="0.2">
      <c r="A13" s="624" t="s">
        <v>220</v>
      </c>
      <c r="B13" s="624" t="s">
        <v>128</v>
      </c>
      <c r="C13" s="624" t="s">
        <v>217</v>
      </c>
      <c r="D13" s="624"/>
      <c r="E13" s="624"/>
      <c r="F13" s="624"/>
      <c r="G13" s="624" t="s">
        <v>218</v>
      </c>
      <c r="H13" s="624"/>
      <c r="I13" s="624"/>
      <c r="J13" s="624"/>
      <c r="K13" s="624"/>
      <c r="L13" s="624"/>
      <c r="M13" s="624"/>
      <c r="N13" s="624"/>
      <c r="O13" s="624"/>
      <c r="P13" s="624" t="s">
        <v>219</v>
      </c>
      <c r="Q13" s="624"/>
      <c r="R13" s="624"/>
    </row>
    <row r="14" spans="1:18" ht="24.95" customHeight="1" x14ac:dyDescent="0.2">
      <c r="A14" s="624"/>
      <c r="B14" s="624"/>
      <c r="C14" s="624"/>
      <c r="D14" s="624"/>
      <c r="E14" s="624"/>
      <c r="F14" s="634"/>
      <c r="G14" s="622" t="s">
        <v>221</v>
      </c>
      <c r="H14" s="622"/>
      <c r="I14" s="622"/>
      <c r="J14" s="635" t="s">
        <v>222</v>
      </c>
      <c r="K14" s="622"/>
      <c r="L14" s="622"/>
      <c r="M14" s="622" t="s">
        <v>223</v>
      </c>
      <c r="N14" s="622"/>
      <c r="O14" s="623"/>
      <c r="P14" s="624"/>
      <c r="Q14" s="624"/>
      <c r="R14" s="624"/>
    </row>
    <row r="15" spans="1:18" ht="24.95" customHeight="1" x14ac:dyDescent="0.2">
      <c r="A15" s="624"/>
      <c r="B15" s="624"/>
      <c r="C15" s="442" t="s">
        <v>224</v>
      </c>
      <c r="D15" s="442" t="s">
        <v>225</v>
      </c>
      <c r="E15" s="442" t="s">
        <v>226</v>
      </c>
      <c r="F15" s="442" t="s">
        <v>227</v>
      </c>
      <c r="G15" s="311" t="s">
        <v>228</v>
      </c>
      <c r="H15" s="311" t="s">
        <v>172</v>
      </c>
      <c r="I15" s="311" t="s">
        <v>229</v>
      </c>
      <c r="J15" s="312" t="s">
        <v>228</v>
      </c>
      <c r="K15" s="311" t="s">
        <v>172</v>
      </c>
      <c r="L15" s="311" t="s">
        <v>229</v>
      </c>
      <c r="M15" s="311" t="s">
        <v>228</v>
      </c>
      <c r="N15" s="311" t="s">
        <v>172</v>
      </c>
      <c r="O15" s="311" t="s">
        <v>229</v>
      </c>
      <c r="P15" s="311" t="s">
        <v>228</v>
      </c>
      <c r="Q15" s="311" t="s">
        <v>172</v>
      </c>
      <c r="R15" s="311" t="s">
        <v>229</v>
      </c>
    </row>
    <row r="16" spans="1:18" ht="24.95" customHeight="1" x14ac:dyDescent="0.2">
      <c r="A16" s="302"/>
      <c r="B16" s="303"/>
      <c r="C16" s="435"/>
      <c r="D16" s="306"/>
      <c r="E16" s="307"/>
      <c r="F16" s="308"/>
      <c r="G16" s="439"/>
      <c r="H16" s="307"/>
      <c r="I16" s="308"/>
      <c r="J16" s="306"/>
      <c r="K16" s="307"/>
      <c r="L16" s="308"/>
      <c r="M16" s="306"/>
      <c r="N16" s="307"/>
      <c r="O16" s="308"/>
      <c r="P16" s="306"/>
      <c r="Q16" s="307"/>
      <c r="R16" s="308"/>
    </row>
    <row r="17" spans="1:18" ht="24.95" customHeight="1" x14ac:dyDescent="0.2">
      <c r="A17" s="304"/>
      <c r="B17" s="305"/>
      <c r="C17" s="436"/>
      <c r="D17" s="309"/>
      <c r="E17" s="301"/>
      <c r="F17" s="310"/>
      <c r="G17" s="440"/>
      <c r="H17" s="301"/>
      <c r="I17" s="310"/>
      <c r="J17" s="309"/>
      <c r="K17" s="301"/>
      <c r="L17" s="310"/>
      <c r="M17" s="309"/>
      <c r="N17" s="301"/>
      <c r="O17" s="310"/>
      <c r="P17" s="309"/>
      <c r="Q17" s="301"/>
      <c r="R17" s="310"/>
    </row>
    <row r="18" spans="1:18" ht="24.95" customHeight="1" x14ac:dyDescent="0.25">
      <c r="A18" s="316" t="s">
        <v>313</v>
      </c>
      <c r="B18" s="317" t="s">
        <v>230</v>
      </c>
      <c r="C18" s="437"/>
      <c r="D18" s="318"/>
      <c r="E18" s="319"/>
      <c r="F18" s="320"/>
      <c r="G18" s="441"/>
      <c r="H18" s="319"/>
      <c r="I18" s="320"/>
      <c r="J18" s="318"/>
      <c r="K18" s="319"/>
      <c r="L18" s="320"/>
      <c r="M18" s="321"/>
      <c r="N18" s="322"/>
      <c r="O18" s="320"/>
      <c r="P18" s="318"/>
      <c r="Q18" s="319"/>
      <c r="R18" s="320"/>
    </row>
    <row r="19" spans="1:18" ht="24.95" customHeight="1" x14ac:dyDescent="0.2">
      <c r="A19" s="323" t="s">
        <v>314</v>
      </c>
      <c r="B19" s="452" t="s">
        <v>231</v>
      </c>
      <c r="C19" s="437" t="s">
        <v>232</v>
      </c>
      <c r="D19" s="321">
        <v>1</v>
      </c>
      <c r="E19" s="322">
        <v>740.41</v>
      </c>
      <c r="F19" s="443">
        <f>+ROUND(D19*E19,2)</f>
        <v>740.41</v>
      </c>
      <c r="G19" s="321">
        <v>1</v>
      </c>
      <c r="H19" s="319">
        <f>+ROUND(G19*E19,2)</f>
        <v>740.41</v>
      </c>
      <c r="I19" s="325">
        <f>+H19/F19</f>
        <v>1</v>
      </c>
      <c r="J19" s="321"/>
      <c r="K19" s="322"/>
      <c r="L19" s="325"/>
      <c r="M19" s="321">
        <f>+G19+J19</f>
        <v>1</v>
      </c>
      <c r="N19" s="322">
        <f>+ROUND(E19*M19,2)</f>
        <v>740.41</v>
      </c>
      <c r="O19" s="325">
        <f>+N19/F19</f>
        <v>1</v>
      </c>
      <c r="P19" s="321">
        <f t="shared" ref="P19:P82" si="0">+D19-M19</f>
        <v>0</v>
      </c>
      <c r="Q19" s="322">
        <f>+ROUND(P19*E19,2)</f>
        <v>0</v>
      </c>
      <c r="R19" s="325">
        <f>+Q19/F19</f>
        <v>0</v>
      </c>
    </row>
    <row r="20" spans="1:18" ht="24.95" customHeight="1" x14ac:dyDescent="0.2">
      <c r="A20" s="323" t="s">
        <v>315</v>
      </c>
      <c r="B20" s="452" t="s">
        <v>233</v>
      </c>
      <c r="C20" s="437" t="s">
        <v>234</v>
      </c>
      <c r="D20" s="321">
        <v>1</v>
      </c>
      <c r="E20" s="322">
        <v>375</v>
      </c>
      <c r="F20" s="443">
        <f t="shared" ref="F20:F82" si="1">+ROUND(D20*E20,2)</f>
        <v>375</v>
      </c>
      <c r="G20" s="321">
        <v>1</v>
      </c>
      <c r="H20" s="319">
        <f t="shared" ref="H20:H83" si="2">+ROUND(G20*E20,2)</f>
        <v>375</v>
      </c>
      <c r="I20" s="325">
        <f t="shared" ref="I20:I83" si="3">+H20/F20</f>
        <v>1</v>
      </c>
      <c r="J20" s="321"/>
      <c r="K20" s="322"/>
      <c r="L20" s="325"/>
      <c r="M20" s="321">
        <f t="shared" ref="M20:M83" si="4">+G20+J20</f>
        <v>1</v>
      </c>
      <c r="N20" s="322">
        <f t="shared" ref="N20:N83" si="5">+ROUND(E20*M20,2)</f>
        <v>375</v>
      </c>
      <c r="O20" s="325">
        <f t="shared" ref="O20:O83" si="6">+N20/F20</f>
        <v>1</v>
      </c>
      <c r="P20" s="321">
        <f t="shared" si="0"/>
        <v>0</v>
      </c>
      <c r="Q20" s="322">
        <f t="shared" ref="Q20:Q83" si="7">+ROUND(P20*E20,2)</f>
        <v>0</v>
      </c>
      <c r="R20" s="325">
        <f t="shared" ref="R20:R83" si="8">+Q20/F20</f>
        <v>0</v>
      </c>
    </row>
    <row r="21" spans="1:18" ht="24.95" customHeight="1" x14ac:dyDescent="0.2">
      <c r="A21" s="323" t="s">
        <v>316</v>
      </c>
      <c r="B21" s="452" t="s">
        <v>235</v>
      </c>
      <c r="C21" s="437" t="s">
        <v>236</v>
      </c>
      <c r="D21" s="321">
        <v>122</v>
      </c>
      <c r="E21" s="322">
        <v>6.65</v>
      </c>
      <c r="F21" s="443">
        <f t="shared" si="1"/>
        <v>811.3</v>
      </c>
      <c r="G21" s="321">
        <v>122</v>
      </c>
      <c r="H21" s="319">
        <f t="shared" si="2"/>
        <v>811.3</v>
      </c>
      <c r="I21" s="325">
        <f t="shared" si="3"/>
        <v>1</v>
      </c>
      <c r="J21" s="321"/>
      <c r="K21" s="322"/>
      <c r="L21" s="325"/>
      <c r="M21" s="321">
        <f t="shared" si="4"/>
        <v>122</v>
      </c>
      <c r="N21" s="322">
        <f t="shared" si="5"/>
        <v>811.3</v>
      </c>
      <c r="O21" s="325">
        <f t="shared" si="6"/>
        <v>1</v>
      </c>
      <c r="P21" s="321">
        <f t="shared" si="0"/>
        <v>0</v>
      </c>
      <c r="Q21" s="322">
        <f t="shared" si="7"/>
        <v>0</v>
      </c>
      <c r="R21" s="325">
        <f t="shared" si="8"/>
        <v>0</v>
      </c>
    </row>
    <row r="22" spans="1:18" ht="24.95" customHeight="1" x14ac:dyDescent="0.2">
      <c r="A22" s="323" t="s">
        <v>317</v>
      </c>
      <c r="B22" s="452" t="s">
        <v>237</v>
      </c>
      <c r="C22" s="437" t="s">
        <v>234</v>
      </c>
      <c r="D22" s="321">
        <v>1</v>
      </c>
      <c r="E22" s="322">
        <v>504</v>
      </c>
      <c r="F22" s="443">
        <f t="shared" si="1"/>
        <v>504</v>
      </c>
      <c r="G22" s="321">
        <v>1</v>
      </c>
      <c r="H22" s="319">
        <f t="shared" si="2"/>
        <v>504</v>
      </c>
      <c r="I22" s="325">
        <f t="shared" si="3"/>
        <v>1</v>
      </c>
      <c r="J22" s="321"/>
      <c r="K22" s="322"/>
      <c r="L22" s="325"/>
      <c r="M22" s="321">
        <f t="shared" si="4"/>
        <v>1</v>
      </c>
      <c r="N22" s="322">
        <f t="shared" si="5"/>
        <v>504</v>
      </c>
      <c r="O22" s="325">
        <f t="shared" si="6"/>
        <v>1</v>
      </c>
      <c r="P22" s="321">
        <f t="shared" si="0"/>
        <v>0</v>
      </c>
      <c r="Q22" s="322">
        <f t="shared" si="7"/>
        <v>0</v>
      </c>
      <c r="R22" s="325">
        <f t="shared" si="8"/>
        <v>0</v>
      </c>
    </row>
    <row r="23" spans="1:18" ht="24.95" customHeight="1" x14ac:dyDescent="0.2">
      <c r="A23" s="323" t="s">
        <v>318</v>
      </c>
      <c r="B23" s="452" t="s">
        <v>238</v>
      </c>
      <c r="C23" s="437" t="s">
        <v>234</v>
      </c>
      <c r="D23" s="321">
        <v>1</v>
      </c>
      <c r="E23" s="322">
        <v>131.5</v>
      </c>
      <c r="F23" s="443">
        <f t="shared" si="1"/>
        <v>131.5</v>
      </c>
      <c r="G23" s="321">
        <v>1</v>
      </c>
      <c r="H23" s="319">
        <f t="shared" si="2"/>
        <v>131.5</v>
      </c>
      <c r="I23" s="325">
        <f t="shared" si="3"/>
        <v>1</v>
      </c>
      <c r="J23" s="321"/>
      <c r="K23" s="322"/>
      <c r="L23" s="325"/>
      <c r="M23" s="321">
        <f t="shared" si="4"/>
        <v>1</v>
      </c>
      <c r="N23" s="322">
        <f t="shared" si="5"/>
        <v>131.5</v>
      </c>
      <c r="O23" s="325">
        <f t="shared" si="6"/>
        <v>1</v>
      </c>
      <c r="P23" s="321">
        <f t="shared" si="0"/>
        <v>0</v>
      </c>
      <c r="Q23" s="322">
        <f t="shared" si="7"/>
        <v>0</v>
      </c>
      <c r="R23" s="325">
        <f t="shared" si="8"/>
        <v>0</v>
      </c>
    </row>
    <row r="24" spans="1:18" ht="24.95" customHeight="1" x14ac:dyDescent="0.25">
      <c r="A24" s="326" t="s">
        <v>319</v>
      </c>
      <c r="B24" s="453" t="s">
        <v>239</v>
      </c>
      <c r="C24" s="437"/>
      <c r="D24" s="321"/>
      <c r="E24" s="322"/>
      <c r="F24" s="443">
        <f t="shared" si="1"/>
        <v>0</v>
      </c>
      <c r="G24" s="321"/>
      <c r="H24" s="319"/>
      <c r="I24" s="325"/>
      <c r="J24" s="321"/>
      <c r="K24" s="322"/>
      <c r="L24" s="325"/>
      <c r="M24" s="321"/>
      <c r="N24" s="322"/>
      <c r="O24" s="325"/>
      <c r="P24" s="321"/>
      <c r="Q24" s="322"/>
      <c r="R24" s="325"/>
    </row>
    <row r="25" spans="1:18" ht="24.95" customHeight="1" x14ac:dyDescent="0.2">
      <c r="A25" s="323">
        <v>2.0099999999999998</v>
      </c>
      <c r="B25" s="452" t="s">
        <v>240</v>
      </c>
      <c r="C25" s="437" t="s">
        <v>234</v>
      </c>
      <c r="D25" s="321">
        <v>1</v>
      </c>
      <c r="E25" s="322">
        <v>128.56</v>
      </c>
      <c r="F25" s="443">
        <f t="shared" si="1"/>
        <v>128.56</v>
      </c>
      <c r="G25" s="321">
        <v>1</v>
      </c>
      <c r="H25" s="319">
        <f t="shared" si="2"/>
        <v>128.56</v>
      </c>
      <c r="I25" s="325">
        <f t="shared" si="3"/>
        <v>1</v>
      </c>
      <c r="J25" s="321"/>
      <c r="K25" s="322"/>
      <c r="L25" s="325"/>
      <c r="M25" s="321">
        <f t="shared" si="4"/>
        <v>1</v>
      </c>
      <c r="N25" s="322">
        <f t="shared" si="5"/>
        <v>128.56</v>
      </c>
      <c r="O25" s="325">
        <f t="shared" si="6"/>
        <v>1</v>
      </c>
      <c r="P25" s="321">
        <f t="shared" si="0"/>
        <v>0</v>
      </c>
      <c r="Q25" s="322">
        <f t="shared" si="7"/>
        <v>0</v>
      </c>
      <c r="R25" s="325">
        <f t="shared" si="8"/>
        <v>0</v>
      </c>
    </row>
    <row r="26" spans="1:18" ht="24.95" customHeight="1" x14ac:dyDescent="0.25">
      <c r="A26" s="326" t="s">
        <v>320</v>
      </c>
      <c r="B26" s="453" t="s">
        <v>241</v>
      </c>
      <c r="C26" s="437"/>
      <c r="D26" s="321"/>
      <c r="E26" s="322"/>
      <c r="F26" s="443"/>
      <c r="G26" s="321"/>
      <c r="H26" s="319"/>
      <c r="I26" s="325"/>
      <c r="J26" s="321"/>
      <c r="K26" s="322"/>
      <c r="L26" s="325"/>
      <c r="M26" s="321"/>
      <c r="N26" s="322"/>
      <c r="O26" s="325"/>
      <c r="P26" s="321"/>
      <c r="Q26" s="322"/>
      <c r="R26" s="325"/>
    </row>
    <row r="27" spans="1:18" ht="24.95" customHeight="1" x14ac:dyDescent="0.2">
      <c r="A27" s="323" t="s">
        <v>321</v>
      </c>
      <c r="B27" s="452" t="s">
        <v>242</v>
      </c>
      <c r="C27" s="437" t="s">
        <v>243</v>
      </c>
      <c r="D27" s="321">
        <v>704</v>
      </c>
      <c r="E27" s="322">
        <v>1.1200000000000001</v>
      </c>
      <c r="F27" s="443">
        <f t="shared" si="1"/>
        <v>788.48</v>
      </c>
      <c r="G27" s="321">
        <v>704</v>
      </c>
      <c r="H27" s="319">
        <f t="shared" si="2"/>
        <v>788.48</v>
      </c>
      <c r="I27" s="325">
        <f t="shared" si="3"/>
        <v>1</v>
      </c>
      <c r="J27" s="321"/>
      <c r="K27" s="322"/>
      <c r="L27" s="325"/>
      <c r="M27" s="321">
        <f t="shared" si="4"/>
        <v>704</v>
      </c>
      <c r="N27" s="322">
        <f t="shared" si="5"/>
        <v>788.48</v>
      </c>
      <c r="O27" s="325">
        <f t="shared" si="6"/>
        <v>1</v>
      </c>
      <c r="P27" s="321">
        <f t="shared" si="0"/>
        <v>0</v>
      </c>
      <c r="Q27" s="322">
        <f t="shared" si="7"/>
        <v>0</v>
      </c>
      <c r="R27" s="325">
        <f t="shared" si="8"/>
        <v>0</v>
      </c>
    </row>
    <row r="28" spans="1:18" ht="24.95" customHeight="1" x14ac:dyDescent="0.2">
      <c r="A28" s="323" t="s">
        <v>322</v>
      </c>
      <c r="B28" s="452" t="s">
        <v>244</v>
      </c>
      <c r="C28" s="437" t="s">
        <v>245</v>
      </c>
      <c r="D28" s="321">
        <v>3.2</v>
      </c>
      <c r="E28" s="322">
        <v>47.21</v>
      </c>
      <c r="F28" s="443">
        <f t="shared" si="1"/>
        <v>151.07</v>
      </c>
      <c r="G28" s="321">
        <v>3.2</v>
      </c>
      <c r="H28" s="319">
        <f t="shared" si="2"/>
        <v>151.07</v>
      </c>
      <c r="I28" s="325">
        <f t="shared" si="3"/>
        <v>1</v>
      </c>
      <c r="J28" s="321"/>
      <c r="K28" s="322"/>
      <c r="L28" s="325"/>
      <c r="M28" s="321">
        <f t="shared" si="4"/>
        <v>3.2</v>
      </c>
      <c r="N28" s="322">
        <f t="shared" si="5"/>
        <v>151.07</v>
      </c>
      <c r="O28" s="325">
        <f t="shared" si="6"/>
        <v>1</v>
      </c>
      <c r="P28" s="321">
        <f t="shared" si="0"/>
        <v>0</v>
      </c>
      <c r="Q28" s="322">
        <f t="shared" si="7"/>
        <v>0</v>
      </c>
      <c r="R28" s="325">
        <f t="shared" si="8"/>
        <v>0</v>
      </c>
    </row>
    <row r="29" spans="1:18" ht="24.95" customHeight="1" x14ac:dyDescent="0.2">
      <c r="A29" s="323" t="s">
        <v>323</v>
      </c>
      <c r="B29" s="452" t="s">
        <v>246</v>
      </c>
      <c r="C29" s="437" t="s">
        <v>245</v>
      </c>
      <c r="D29" s="321">
        <v>4.16</v>
      </c>
      <c r="E29" s="322">
        <v>21.15</v>
      </c>
      <c r="F29" s="443">
        <f t="shared" si="1"/>
        <v>87.98</v>
      </c>
      <c r="G29" s="321">
        <v>4.16</v>
      </c>
      <c r="H29" s="319">
        <f t="shared" si="2"/>
        <v>87.98</v>
      </c>
      <c r="I29" s="325">
        <f t="shared" si="3"/>
        <v>1</v>
      </c>
      <c r="J29" s="321"/>
      <c r="K29" s="322"/>
      <c r="L29" s="325"/>
      <c r="M29" s="321">
        <f t="shared" si="4"/>
        <v>4.16</v>
      </c>
      <c r="N29" s="322">
        <f t="shared" si="5"/>
        <v>87.98</v>
      </c>
      <c r="O29" s="325">
        <f t="shared" si="6"/>
        <v>1</v>
      </c>
      <c r="P29" s="321">
        <f t="shared" si="0"/>
        <v>0</v>
      </c>
      <c r="Q29" s="322">
        <f t="shared" si="7"/>
        <v>0</v>
      </c>
      <c r="R29" s="325">
        <f t="shared" si="8"/>
        <v>0</v>
      </c>
    </row>
    <row r="30" spans="1:18" ht="24.95" customHeight="1" x14ac:dyDescent="0.25">
      <c r="A30" s="326" t="s">
        <v>324</v>
      </c>
      <c r="B30" s="453" t="s">
        <v>247</v>
      </c>
      <c r="C30" s="437"/>
      <c r="D30" s="321"/>
      <c r="E30" s="322"/>
      <c r="F30" s="443"/>
      <c r="G30" s="321"/>
      <c r="H30" s="319"/>
      <c r="I30" s="325"/>
      <c r="J30" s="321"/>
      <c r="K30" s="322"/>
      <c r="L30" s="325"/>
      <c r="M30" s="321"/>
      <c r="N30" s="322"/>
      <c r="O30" s="325"/>
      <c r="P30" s="321"/>
      <c r="Q30" s="322"/>
      <c r="R30" s="325"/>
    </row>
    <row r="31" spans="1:18" ht="24.95" customHeight="1" x14ac:dyDescent="0.2">
      <c r="A31" s="323" t="s">
        <v>325</v>
      </c>
      <c r="B31" s="452" t="s">
        <v>248</v>
      </c>
      <c r="C31" s="437" t="s">
        <v>245</v>
      </c>
      <c r="D31" s="321">
        <v>17.600000000000001</v>
      </c>
      <c r="E31" s="322">
        <v>36.26</v>
      </c>
      <c r="F31" s="443">
        <f t="shared" si="1"/>
        <v>638.17999999999995</v>
      </c>
      <c r="G31" s="321">
        <v>17.600000000000001</v>
      </c>
      <c r="H31" s="319">
        <f t="shared" si="2"/>
        <v>638.17999999999995</v>
      </c>
      <c r="I31" s="325">
        <f t="shared" si="3"/>
        <v>1</v>
      </c>
      <c r="J31" s="321"/>
      <c r="K31" s="322"/>
      <c r="L31" s="325"/>
      <c r="M31" s="321">
        <f t="shared" si="4"/>
        <v>17.600000000000001</v>
      </c>
      <c r="N31" s="322">
        <f t="shared" si="5"/>
        <v>638.17999999999995</v>
      </c>
      <c r="O31" s="325">
        <f t="shared" si="6"/>
        <v>1</v>
      </c>
      <c r="P31" s="321">
        <f t="shared" si="0"/>
        <v>0</v>
      </c>
      <c r="Q31" s="322">
        <f t="shared" si="7"/>
        <v>0</v>
      </c>
      <c r="R31" s="325">
        <f t="shared" si="8"/>
        <v>0</v>
      </c>
    </row>
    <row r="32" spans="1:18" ht="24.95" customHeight="1" x14ac:dyDescent="0.2">
      <c r="A32" s="323" t="s">
        <v>326</v>
      </c>
      <c r="B32" s="324" t="s">
        <v>249</v>
      </c>
      <c r="C32" s="437" t="s">
        <v>243</v>
      </c>
      <c r="D32" s="445">
        <v>16</v>
      </c>
      <c r="E32" s="446">
        <v>3.23</v>
      </c>
      <c r="F32" s="443">
        <f t="shared" si="1"/>
        <v>51.68</v>
      </c>
      <c r="G32" s="321">
        <v>16</v>
      </c>
      <c r="H32" s="319">
        <f t="shared" ref="H32:H37" si="9">+ROUND(G32*E32,2)</f>
        <v>51.68</v>
      </c>
      <c r="I32" s="325">
        <f t="shared" ref="I32:I37" si="10">+H32/F32</f>
        <v>1</v>
      </c>
      <c r="J32" s="321"/>
      <c r="K32" s="322"/>
      <c r="L32" s="325"/>
      <c r="M32" s="321">
        <f t="shared" si="4"/>
        <v>16</v>
      </c>
      <c r="N32" s="322">
        <f t="shared" si="5"/>
        <v>51.68</v>
      </c>
      <c r="O32" s="325">
        <f t="shared" si="6"/>
        <v>1</v>
      </c>
      <c r="P32" s="321">
        <f t="shared" si="0"/>
        <v>0</v>
      </c>
      <c r="Q32" s="322">
        <f t="shared" si="7"/>
        <v>0</v>
      </c>
      <c r="R32" s="325">
        <f t="shared" si="8"/>
        <v>0</v>
      </c>
    </row>
    <row r="33" spans="1:18" ht="24.95" customHeight="1" x14ac:dyDescent="0.2">
      <c r="A33" s="323" t="s">
        <v>327</v>
      </c>
      <c r="B33" s="324" t="s">
        <v>250</v>
      </c>
      <c r="C33" s="437" t="s">
        <v>245</v>
      </c>
      <c r="D33" s="445">
        <v>8.74</v>
      </c>
      <c r="E33" s="446">
        <v>42.77</v>
      </c>
      <c r="F33" s="443">
        <f t="shared" si="1"/>
        <v>373.81</v>
      </c>
      <c r="G33" s="321">
        <v>8.74</v>
      </c>
      <c r="H33" s="319">
        <f t="shared" si="9"/>
        <v>373.81</v>
      </c>
      <c r="I33" s="325">
        <f t="shared" si="10"/>
        <v>1</v>
      </c>
      <c r="J33" s="321"/>
      <c r="K33" s="322"/>
      <c r="L33" s="325"/>
      <c r="M33" s="321">
        <f t="shared" si="4"/>
        <v>8.74</v>
      </c>
      <c r="N33" s="322">
        <f t="shared" si="5"/>
        <v>373.81</v>
      </c>
      <c r="O33" s="325">
        <f t="shared" si="6"/>
        <v>1</v>
      </c>
      <c r="P33" s="321">
        <f t="shared" si="0"/>
        <v>0</v>
      </c>
      <c r="Q33" s="322">
        <f t="shared" si="7"/>
        <v>0</v>
      </c>
      <c r="R33" s="325">
        <f t="shared" si="8"/>
        <v>0</v>
      </c>
    </row>
    <row r="34" spans="1:18" ht="24.95" customHeight="1" x14ac:dyDescent="0.2">
      <c r="A34" s="323" t="s">
        <v>328</v>
      </c>
      <c r="B34" s="324" t="s">
        <v>251</v>
      </c>
      <c r="C34" s="437" t="s">
        <v>245</v>
      </c>
      <c r="D34" s="445">
        <v>12.4</v>
      </c>
      <c r="E34" s="446">
        <v>21.15</v>
      </c>
      <c r="F34" s="443">
        <f t="shared" si="1"/>
        <v>262.26</v>
      </c>
      <c r="G34" s="321">
        <v>12.4</v>
      </c>
      <c r="H34" s="319">
        <f t="shared" si="9"/>
        <v>262.26</v>
      </c>
      <c r="I34" s="325">
        <f t="shared" si="10"/>
        <v>1</v>
      </c>
      <c r="J34" s="321"/>
      <c r="K34" s="322"/>
      <c r="L34" s="325"/>
      <c r="M34" s="321">
        <f t="shared" si="4"/>
        <v>12.4</v>
      </c>
      <c r="N34" s="322">
        <f t="shared" si="5"/>
        <v>262.26</v>
      </c>
      <c r="O34" s="325">
        <f t="shared" si="6"/>
        <v>1</v>
      </c>
      <c r="P34" s="321">
        <f t="shared" si="0"/>
        <v>0</v>
      </c>
      <c r="Q34" s="322">
        <f t="shared" si="7"/>
        <v>0</v>
      </c>
      <c r="R34" s="325">
        <f t="shared" si="8"/>
        <v>0</v>
      </c>
    </row>
    <row r="35" spans="1:18" ht="24.95" customHeight="1" x14ac:dyDescent="0.2">
      <c r="A35" s="323" t="s">
        <v>329</v>
      </c>
      <c r="B35" s="324" t="s">
        <v>252</v>
      </c>
      <c r="C35" s="437" t="s">
        <v>245</v>
      </c>
      <c r="D35" s="445">
        <v>16.559999999999999</v>
      </c>
      <c r="E35" s="446">
        <v>39.82</v>
      </c>
      <c r="F35" s="443">
        <f t="shared" si="1"/>
        <v>659.42</v>
      </c>
      <c r="G35" s="321">
        <v>16.559999999999999</v>
      </c>
      <c r="H35" s="319">
        <f t="shared" si="9"/>
        <v>659.42</v>
      </c>
      <c r="I35" s="325">
        <f t="shared" si="10"/>
        <v>1</v>
      </c>
      <c r="J35" s="321"/>
      <c r="K35" s="322"/>
      <c r="L35" s="325"/>
      <c r="M35" s="321">
        <f t="shared" si="4"/>
        <v>16.559999999999999</v>
      </c>
      <c r="N35" s="322">
        <f t="shared" si="5"/>
        <v>659.42</v>
      </c>
      <c r="O35" s="325">
        <f t="shared" si="6"/>
        <v>1</v>
      </c>
      <c r="P35" s="321">
        <f t="shared" si="0"/>
        <v>0</v>
      </c>
      <c r="Q35" s="322">
        <f t="shared" si="7"/>
        <v>0</v>
      </c>
      <c r="R35" s="325">
        <f t="shared" si="8"/>
        <v>0</v>
      </c>
    </row>
    <row r="36" spans="1:18" ht="24.95" customHeight="1" x14ac:dyDescent="0.25">
      <c r="A36" s="326" t="s">
        <v>330</v>
      </c>
      <c r="B36" s="317" t="s">
        <v>253</v>
      </c>
      <c r="C36" s="437"/>
      <c r="D36" s="321"/>
      <c r="E36" s="322"/>
      <c r="F36" s="443"/>
      <c r="G36" s="321"/>
      <c r="H36" s="319"/>
      <c r="I36" s="325"/>
      <c r="J36" s="321"/>
      <c r="K36" s="322"/>
      <c r="L36" s="325"/>
      <c r="M36" s="321">
        <f t="shared" si="4"/>
        <v>0</v>
      </c>
      <c r="N36" s="322"/>
      <c r="O36" s="325"/>
      <c r="P36" s="321"/>
      <c r="Q36" s="322"/>
      <c r="R36" s="325"/>
    </row>
    <row r="37" spans="1:18" ht="24.95" customHeight="1" x14ac:dyDescent="0.2">
      <c r="A37" s="323" t="s">
        <v>331</v>
      </c>
      <c r="B37" s="324" t="s">
        <v>254</v>
      </c>
      <c r="C37" s="437" t="s">
        <v>245</v>
      </c>
      <c r="D37" s="447">
        <v>1.6</v>
      </c>
      <c r="E37" s="448">
        <v>214.79</v>
      </c>
      <c r="F37" s="443">
        <f t="shared" si="1"/>
        <v>343.66</v>
      </c>
      <c r="G37" s="321">
        <v>1.6</v>
      </c>
      <c r="H37" s="319">
        <f t="shared" si="9"/>
        <v>343.66</v>
      </c>
      <c r="I37" s="325">
        <f t="shared" si="10"/>
        <v>1</v>
      </c>
      <c r="J37" s="321"/>
      <c r="K37" s="322"/>
      <c r="L37" s="325"/>
      <c r="M37" s="321">
        <f t="shared" si="4"/>
        <v>1.6</v>
      </c>
      <c r="N37" s="322">
        <f t="shared" si="5"/>
        <v>343.66</v>
      </c>
      <c r="O37" s="325">
        <f t="shared" si="6"/>
        <v>1</v>
      </c>
      <c r="P37" s="321">
        <f t="shared" si="0"/>
        <v>0</v>
      </c>
      <c r="Q37" s="322">
        <f t="shared" si="7"/>
        <v>0</v>
      </c>
      <c r="R37" s="325">
        <f t="shared" si="8"/>
        <v>0</v>
      </c>
    </row>
    <row r="38" spans="1:18" ht="24.95" customHeight="1" x14ac:dyDescent="0.2">
      <c r="A38" s="323" t="s">
        <v>332</v>
      </c>
      <c r="B38" s="324" t="s">
        <v>255</v>
      </c>
      <c r="C38" s="437" t="s">
        <v>243</v>
      </c>
      <c r="D38" s="447">
        <v>3.2</v>
      </c>
      <c r="E38" s="448">
        <v>91.01</v>
      </c>
      <c r="F38" s="443">
        <f t="shared" si="1"/>
        <v>291.23</v>
      </c>
      <c r="G38" s="321"/>
      <c r="H38" s="319"/>
      <c r="I38" s="325"/>
      <c r="J38" s="465">
        <v>3.2</v>
      </c>
      <c r="K38" s="322">
        <f t="shared" ref="K38:K77" si="11">+ROUND(J38*E38,2)</f>
        <v>291.23</v>
      </c>
      <c r="L38" s="325">
        <f>+K38/F38</f>
        <v>1</v>
      </c>
      <c r="M38" s="321">
        <f t="shared" si="4"/>
        <v>3.2</v>
      </c>
      <c r="N38" s="322">
        <f t="shared" si="5"/>
        <v>291.23</v>
      </c>
      <c r="O38" s="325">
        <f t="shared" si="6"/>
        <v>1</v>
      </c>
      <c r="P38" s="321">
        <f t="shared" si="0"/>
        <v>0</v>
      </c>
      <c r="Q38" s="322">
        <f t="shared" si="7"/>
        <v>0</v>
      </c>
      <c r="R38" s="325">
        <f t="shared" si="8"/>
        <v>0</v>
      </c>
    </row>
    <row r="39" spans="1:18" ht="24.95" customHeight="1" x14ac:dyDescent="0.2">
      <c r="A39" s="323" t="s">
        <v>333</v>
      </c>
      <c r="B39" s="324" t="s">
        <v>256</v>
      </c>
      <c r="C39" s="437" t="s">
        <v>245</v>
      </c>
      <c r="D39" s="447">
        <v>0.16</v>
      </c>
      <c r="E39" s="448">
        <v>303.10000000000002</v>
      </c>
      <c r="F39" s="443">
        <f t="shared" si="1"/>
        <v>48.5</v>
      </c>
      <c r="G39" s="321"/>
      <c r="H39" s="319"/>
      <c r="I39" s="325"/>
      <c r="J39" s="465">
        <v>0.16</v>
      </c>
      <c r="K39" s="322">
        <f t="shared" si="11"/>
        <v>48.5</v>
      </c>
      <c r="L39" s="325">
        <f t="shared" ref="L39:L77" si="12">+K39/F39</f>
        <v>1</v>
      </c>
      <c r="M39" s="321">
        <f t="shared" si="4"/>
        <v>0.16</v>
      </c>
      <c r="N39" s="322">
        <f t="shared" si="5"/>
        <v>48.5</v>
      </c>
      <c r="O39" s="325">
        <f t="shared" si="6"/>
        <v>1</v>
      </c>
      <c r="P39" s="321">
        <f t="shared" si="0"/>
        <v>0</v>
      </c>
      <c r="Q39" s="322">
        <f t="shared" si="7"/>
        <v>0</v>
      </c>
      <c r="R39" s="325">
        <f t="shared" si="8"/>
        <v>0</v>
      </c>
    </row>
    <row r="40" spans="1:18" ht="24.95" customHeight="1" x14ac:dyDescent="0.2">
      <c r="A40" s="323" t="s">
        <v>334</v>
      </c>
      <c r="B40" s="324" t="s">
        <v>461</v>
      </c>
      <c r="C40" s="437" t="s">
        <v>245</v>
      </c>
      <c r="D40" s="447">
        <v>2.4</v>
      </c>
      <c r="E40" s="448">
        <v>337.23</v>
      </c>
      <c r="F40" s="443">
        <f t="shared" si="1"/>
        <v>809.35</v>
      </c>
      <c r="G40" s="321"/>
      <c r="H40" s="319"/>
      <c r="I40" s="325"/>
      <c r="J40" s="465">
        <v>2.4</v>
      </c>
      <c r="K40" s="322">
        <f t="shared" si="11"/>
        <v>809.35</v>
      </c>
      <c r="L40" s="325">
        <f t="shared" si="12"/>
        <v>1</v>
      </c>
      <c r="M40" s="321">
        <f t="shared" si="4"/>
        <v>2.4</v>
      </c>
      <c r="N40" s="322">
        <f t="shared" si="5"/>
        <v>809.35</v>
      </c>
      <c r="O40" s="325">
        <f t="shared" si="6"/>
        <v>1</v>
      </c>
      <c r="P40" s="321">
        <f t="shared" si="0"/>
        <v>0</v>
      </c>
      <c r="Q40" s="322">
        <f t="shared" si="7"/>
        <v>0</v>
      </c>
      <c r="R40" s="325">
        <f t="shared" si="8"/>
        <v>0</v>
      </c>
    </row>
    <row r="41" spans="1:18" ht="24.95" customHeight="1" x14ac:dyDescent="0.25">
      <c r="A41" s="326" t="s">
        <v>335</v>
      </c>
      <c r="B41" s="317" t="s">
        <v>257</v>
      </c>
      <c r="C41" s="437"/>
      <c r="D41" s="321"/>
      <c r="E41" s="322"/>
      <c r="F41" s="443"/>
      <c r="G41" s="321"/>
      <c r="H41" s="319"/>
      <c r="I41" s="325"/>
      <c r="J41" s="321"/>
      <c r="K41" s="322"/>
      <c r="L41" s="325"/>
      <c r="M41" s="321"/>
      <c r="N41" s="322"/>
      <c r="O41" s="325"/>
      <c r="P41" s="321"/>
      <c r="Q41" s="322"/>
      <c r="R41" s="325"/>
    </row>
    <row r="42" spans="1:18" ht="24.95" customHeight="1" x14ac:dyDescent="0.2">
      <c r="A42" s="327" t="s">
        <v>336</v>
      </c>
      <c r="B42" s="328" t="s">
        <v>258</v>
      </c>
      <c r="C42" s="437"/>
      <c r="D42" s="321"/>
      <c r="E42" s="322"/>
      <c r="F42" s="443"/>
      <c r="G42" s="321"/>
      <c r="H42" s="319"/>
      <c r="I42" s="325"/>
      <c r="J42" s="321"/>
      <c r="K42" s="322"/>
      <c r="L42" s="325"/>
      <c r="M42" s="321"/>
      <c r="N42" s="322"/>
      <c r="O42" s="325"/>
      <c r="P42" s="321"/>
      <c r="Q42" s="322"/>
      <c r="R42" s="325"/>
    </row>
    <row r="43" spans="1:18" ht="24.95" customHeight="1" x14ac:dyDescent="0.2">
      <c r="A43" s="323" t="s">
        <v>337</v>
      </c>
      <c r="B43" s="324" t="s">
        <v>259</v>
      </c>
      <c r="C43" s="437" t="s">
        <v>245</v>
      </c>
      <c r="D43" s="447">
        <v>6.4</v>
      </c>
      <c r="E43" s="448">
        <v>345.77</v>
      </c>
      <c r="F43" s="443">
        <f t="shared" si="1"/>
        <v>2212.9299999999998</v>
      </c>
      <c r="G43" s="321">
        <v>6.4</v>
      </c>
      <c r="H43" s="319">
        <f t="shared" si="2"/>
        <v>2212.9299999999998</v>
      </c>
      <c r="I43" s="325">
        <f t="shared" si="3"/>
        <v>1</v>
      </c>
      <c r="J43" s="321"/>
      <c r="K43" s="322"/>
      <c r="L43" s="325"/>
      <c r="M43" s="321">
        <f t="shared" si="4"/>
        <v>6.4</v>
      </c>
      <c r="N43" s="322">
        <f t="shared" si="5"/>
        <v>2212.9299999999998</v>
      </c>
      <c r="O43" s="325">
        <f t="shared" si="6"/>
        <v>1</v>
      </c>
      <c r="P43" s="321">
        <f t="shared" si="0"/>
        <v>0</v>
      </c>
      <c r="Q43" s="322">
        <f t="shared" si="7"/>
        <v>0</v>
      </c>
      <c r="R43" s="325">
        <f t="shared" si="8"/>
        <v>0</v>
      </c>
    </row>
    <row r="44" spans="1:18" ht="24.95" customHeight="1" x14ac:dyDescent="0.2">
      <c r="A44" s="323" t="s">
        <v>338</v>
      </c>
      <c r="B44" s="324" t="s">
        <v>260</v>
      </c>
      <c r="C44" s="437" t="s">
        <v>261</v>
      </c>
      <c r="D44" s="447">
        <v>175.12</v>
      </c>
      <c r="E44" s="448">
        <v>4.45</v>
      </c>
      <c r="F44" s="443">
        <f t="shared" si="1"/>
        <v>779.28</v>
      </c>
      <c r="G44" s="321">
        <v>175.12</v>
      </c>
      <c r="H44" s="319">
        <f t="shared" si="2"/>
        <v>779.28</v>
      </c>
      <c r="I44" s="325">
        <f t="shared" si="3"/>
        <v>1</v>
      </c>
      <c r="J44" s="321"/>
      <c r="K44" s="322"/>
      <c r="L44" s="325"/>
      <c r="M44" s="321">
        <f t="shared" si="4"/>
        <v>175.12</v>
      </c>
      <c r="N44" s="322">
        <f t="shared" si="5"/>
        <v>779.28</v>
      </c>
      <c r="O44" s="325">
        <f t="shared" si="6"/>
        <v>1</v>
      </c>
      <c r="P44" s="321">
        <f t="shared" si="0"/>
        <v>0</v>
      </c>
      <c r="Q44" s="322">
        <f t="shared" si="7"/>
        <v>0</v>
      </c>
      <c r="R44" s="325">
        <f t="shared" si="8"/>
        <v>0</v>
      </c>
    </row>
    <row r="45" spans="1:18" ht="24.95" customHeight="1" x14ac:dyDescent="0.2">
      <c r="A45" s="327" t="s">
        <v>339</v>
      </c>
      <c r="B45" s="328" t="s">
        <v>262</v>
      </c>
      <c r="C45" s="437"/>
      <c r="D45" s="321"/>
      <c r="E45" s="322"/>
      <c r="F45" s="443"/>
      <c r="G45" s="321"/>
      <c r="H45" s="319"/>
      <c r="I45" s="325"/>
      <c r="J45" s="321"/>
      <c r="K45" s="322"/>
      <c r="L45" s="325"/>
      <c r="M45" s="321"/>
      <c r="N45" s="322"/>
      <c r="O45" s="325"/>
      <c r="P45" s="321"/>
      <c r="Q45" s="322"/>
      <c r="R45" s="325"/>
    </row>
    <row r="46" spans="1:18" ht="24.95" customHeight="1" x14ac:dyDescent="0.2">
      <c r="A46" s="323" t="s">
        <v>340</v>
      </c>
      <c r="B46" s="324" t="s">
        <v>263</v>
      </c>
      <c r="C46" s="437" t="s">
        <v>245</v>
      </c>
      <c r="D46" s="447">
        <v>2.82</v>
      </c>
      <c r="E46" s="448">
        <v>410.15</v>
      </c>
      <c r="F46" s="443">
        <f t="shared" si="1"/>
        <v>1156.6199999999999</v>
      </c>
      <c r="G46" s="321">
        <v>2.82</v>
      </c>
      <c r="H46" s="319">
        <f t="shared" si="2"/>
        <v>1156.6199999999999</v>
      </c>
      <c r="I46" s="325">
        <f t="shared" si="3"/>
        <v>1</v>
      </c>
      <c r="J46" s="321"/>
      <c r="K46" s="322"/>
      <c r="L46" s="325"/>
      <c r="M46" s="321">
        <f t="shared" si="4"/>
        <v>2.82</v>
      </c>
      <c r="N46" s="322">
        <f t="shared" si="5"/>
        <v>1156.6199999999999</v>
      </c>
      <c r="O46" s="325">
        <f t="shared" si="6"/>
        <v>1</v>
      </c>
      <c r="P46" s="321">
        <f t="shared" si="0"/>
        <v>0</v>
      </c>
      <c r="Q46" s="322">
        <f t="shared" si="7"/>
        <v>0</v>
      </c>
      <c r="R46" s="325">
        <f t="shared" si="8"/>
        <v>0</v>
      </c>
    </row>
    <row r="47" spans="1:18" ht="24.95" customHeight="1" x14ac:dyDescent="0.2">
      <c r="A47" s="323" t="s">
        <v>341</v>
      </c>
      <c r="B47" s="324" t="s">
        <v>264</v>
      </c>
      <c r="C47" s="437" t="s">
        <v>243</v>
      </c>
      <c r="D47" s="447">
        <v>40.96</v>
      </c>
      <c r="E47" s="448">
        <v>91.01</v>
      </c>
      <c r="F47" s="443">
        <f t="shared" si="1"/>
        <v>3727.77</v>
      </c>
      <c r="G47" s="321">
        <v>40.96</v>
      </c>
      <c r="H47" s="319">
        <f t="shared" si="2"/>
        <v>3727.77</v>
      </c>
      <c r="I47" s="325">
        <f t="shared" si="3"/>
        <v>1</v>
      </c>
      <c r="J47" s="321"/>
      <c r="K47" s="322"/>
      <c r="L47" s="325"/>
      <c r="M47" s="321">
        <f t="shared" si="4"/>
        <v>40.96</v>
      </c>
      <c r="N47" s="322">
        <f t="shared" si="5"/>
        <v>3727.77</v>
      </c>
      <c r="O47" s="325">
        <f t="shared" si="6"/>
        <v>1</v>
      </c>
      <c r="P47" s="321">
        <f t="shared" si="0"/>
        <v>0</v>
      </c>
      <c r="Q47" s="322">
        <f t="shared" si="7"/>
        <v>0</v>
      </c>
      <c r="R47" s="325">
        <f t="shared" si="8"/>
        <v>0</v>
      </c>
    </row>
    <row r="48" spans="1:18" ht="24.95" customHeight="1" x14ac:dyDescent="0.2">
      <c r="A48" s="323" t="s">
        <v>342</v>
      </c>
      <c r="B48" s="324" t="s">
        <v>265</v>
      </c>
      <c r="C48" s="437" t="s">
        <v>261</v>
      </c>
      <c r="D48" s="447">
        <v>565.89</v>
      </c>
      <c r="E48" s="448">
        <v>4.59</v>
      </c>
      <c r="F48" s="443">
        <f t="shared" si="1"/>
        <v>2597.44</v>
      </c>
      <c r="G48" s="321">
        <v>565.89</v>
      </c>
      <c r="H48" s="319">
        <f t="shared" si="2"/>
        <v>2597.44</v>
      </c>
      <c r="I48" s="325">
        <f t="shared" si="3"/>
        <v>1</v>
      </c>
      <c r="J48" s="321"/>
      <c r="K48" s="322"/>
      <c r="L48" s="325"/>
      <c r="M48" s="321">
        <f t="shared" si="4"/>
        <v>565.89</v>
      </c>
      <c r="N48" s="322">
        <f t="shared" si="5"/>
        <v>2597.44</v>
      </c>
      <c r="O48" s="325">
        <f t="shared" si="6"/>
        <v>1</v>
      </c>
      <c r="P48" s="321">
        <f t="shared" si="0"/>
        <v>0</v>
      </c>
      <c r="Q48" s="322">
        <f t="shared" si="7"/>
        <v>0</v>
      </c>
      <c r="R48" s="325">
        <f t="shared" si="8"/>
        <v>0</v>
      </c>
    </row>
    <row r="49" spans="1:18" ht="24.95" customHeight="1" x14ac:dyDescent="0.25">
      <c r="A49" s="326" t="s">
        <v>343</v>
      </c>
      <c r="B49" s="317" t="s">
        <v>266</v>
      </c>
      <c r="C49" s="437"/>
      <c r="D49" s="321"/>
      <c r="E49" s="322"/>
      <c r="F49" s="443"/>
      <c r="G49" s="321"/>
      <c r="H49" s="319"/>
      <c r="I49" s="325"/>
      <c r="J49" s="321"/>
      <c r="K49" s="322"/>
      <c r="L49" s="325"/>
      <c r="M49" s="321"/>
      <c r="N49" s="322"/>
      <c r="O49" s="325"/>
      <c r="P49" s="321"/>
      <c r="Q49" s="322"/>
      <c r="R49" s="325"/>
    </row>
    <row r="50" spans="1:18" ht="24.95" customHeight="1" x14ac:dyDescent="0.2">
      <c r="A50" s="323" t="s">
        <v>344</v>
      </c>
      <c r="B50" s="324" t="s">
        <v>267</v>
      </c>
      <c r="C50" s="437" t="s">
        <v>232</v>
      </c>
      <c r="D50" s="447">
        <v>16</v>
      </c>
      <c r="E50" s="448">
        <v>918.08</v>
      </c>
      <c r="F50" s="443">
        <f t="shared" si="1"/>
        <v>14689.28</v>
      </c>
      <c r="G50" s="321">
        <v>16</v>
      </c>
      <c r="H50" s="319">
        <f t="shared" si="2"/>
        <v>14689.28</v>
      </c>
      <c r="I50" s="325">
        <f t="shared" si="3"/>
        <v>1</v>
      </c>
      <c r="J50" s="321"/>
      <c r="K50" s="322"/>
      <c r="L50" s="325"/>
      <c r="M50" s="321">
        <f t="shared" si="4"/>
        <v>16</v>
      </c>
      <c r="N50" s="322">
        <f t="shared" si="5"/>
        <v>14689.28</v>
      </c>
      <c r="O50" s="325">
        <f t="shared" si="6"/>
        <v>1</v>
      </c>
      <c r="P50" s="321">
        <f t="shared" si="0"/>
        <v>0</v>
      </c>
      <c r="Q50" s="322">
        <f t="shared" si="7"/>
        <v>0</v>
      </c>
      <c r="R50" s="325">
        <f t="shared" si="8"/>
        <v>0</v>
      </c>
    </row>
    <row r="51" spans="1:18" ht="24.95" customHeight="1" x14ac:dyDescent="0.2">
      <c r="A51" s="323" t="s">
        <v>345</v>
      </c>
      <c r="B51" s="324" t="s">
        <v>268</v>
      </c>
      <c r="C51" s="437" t="s">
        <v>232</v>
      </c>
      <c r="D51" s="447">
        <v>8</v>
      </c>
      <c r="E51" s="448">
        <v>2800</v>
      </c>
      <c r="F51" s="443">
        <f t="shared" si="1"/>
        <v>22400</v>
      </c>
      <c r="G51" s="321">
        <v>8</v>
      </c>
      <c r="H51" s="319">
        <f t="shared" si="2"/>
        <v>22400</v>
      </c>
      <c r="I51" s="325">
        <f t="shared" si="3"/>
        <v>1</v>
      </c>
      <c r="J51" s="321"/>
      <c r="K51" s="322"/>
      <c r="L51" s="325"/>
      <c r="M51" s="321">
        <f t="shared" si="4"/>
        <v>8</v>
      </c>
      <c r="N51" s="322">
        <f t="shared" si="5"/>
        <v>22400</v>
      </c>
      <c r="O51" s="325">
        <f t="shared" si="6"/>
        <v>1</v>
      </c>
      <c r="P51" s="321">
        <f t="shared" si="0"/>
        <v>0</v>
      </c>
      <c r="Q51" s="322">
        <f t="shared" si="7"/>
        <v>0</v>
      </c>
      <c r="R51" s="325">
        <f t="shared" si="8"/>
        <v>0</v>
      </c>
    </row>
    <row r="52" spans="1:18" ht="24.95" customHeight="1" x14ac:dyDescent="0.2">
      <c r="A52" s="323" t="s">
        <v>346</v>
      </c>
      <c r="B52" s="324" t="s">
        <v>269</v>
      </c>
      <c r="C52" s="437" t="s">
        <v>232</v>
      </c>
      <c r="D52" s="447">
        <v>7</v>
      </c>
      <c r="E52" s="448">
        <v>430</v>
      </c>
      <c r="F52" s="443">
        <f t="shared" si="1"/>
        <v>3010</v>
      </c>
      <c r="G52" s="321">
        <v>7</v>
      </c>
      <c r="H52" s="319">
        <f t="shared" si="2"/>
        <v>3010</v>
      </c>
      <c r="I52" s="325">
        <f t="shared" si="3"/>
        <v>1</v>
      </c>
      <c r="J52" s="321"/>
      <c r="K52" s="322"/>
      <c r="L52" s="325"/>
      <c r="M52" s="321">
        <f t="shared" si="4"/>
        <v>7</v>
      </c>
      <c r="N52" s="322">
        <f t="shared" si="5"/>
        <v>3010</v>
      </c>
      <c r="O52" s="325">
        <f t="shared" si="6"/>
        <v>1</v>
      </c>
      <c r="P52" s="321">
        <f t="shared" si="0"/>
        <v>0</v>
      </c>
      <c r="Q52" s="322">
        <f t="shared" si="7"/>
        <v>0</v>
      </c>
      <c r="R52" s="325">
        <f t="shared" si="8"/>
        <v>0</v>
      </c>
    </row>
    <row r="53" spans="1:18" ht="24.95" customHeight="1" x14ac:dyDescent="0.2">
      <c r="A53" s="323" t="s">
        <v>347</v>
      </c>
      <c r="B53" s="324" t="s">
        <v>270</v>
      </c>
      <c r="C53" s="437" t="s">
        <v>236</v>
      </c>
      <c r="D53" s="447">
        <v>759</v>
      </c>
      <c r="E53" s="448">
        <v>20</v>
      </c>
      <c r="F53" s="443">
        <f t="shared" si="1"/>
        <v>15180</v>
      </c>
      <c r="G53" s="321">
        <v>759</v>
      </c>
      <c r="H53" s="319">
        <f t="shared" si="2"/>
        <v>15180</v>
      </c>
      <c r="I53" s="325">
        <f t="shared" si="3"/>
        <v>1</v>
      </c>
      <c r="J53" s="321"/>
      <c r="K53" s="322"/>
      <c r="L53" s="325"/>
      <c r="M53" s="321">
        <f t="shared" si="4"/>
        <v>759</v>
      </c>
      <c r="N53" s="322">
        <f t="shared" si="5"/>
        <v>15180</v>
      </c>
      <c r="O53" s="325">
        <f t="shared" si="6"/>
        <v>1</v>
      </c>
      <c r="P53" s="321">
        <f t="shared" si="0"/>
        <v>0</v>
      </c>
      <c r="Q53" s="322">
        <f t="shared" si="7"/>
        <v>0</v>
      </c>
      <c r="R53" s="325">
        <f t="shared" si="8"/>
        <v>0</v>
      </c>
    </row>
    <row r="54" spans="1:18" ht="24.95" customHeight="1" x14ac:dyDescent="0.2">
      <c r="A54" s="323" t="s">
        <v>348</v>
      </c>
      <c r="B54" s="324" t="s">
        <v>271</v>
      </c>
      <c r="C54" s="437" t="s">
        <v>236</v>
      </c>
      <c r="D54" s="447">
        <v>56.24</v>
      </c>
      <c r="E54" s="448">
        <v>17.72</v>
      </c>
      <c r="F54" s="443">
        <f t="shared" si="1"/>
        <v>996.57</v>
      </c>
      <c r="G54" s="321">
        <v>56.24</v>
      </c>
      <c r="H54" s="319">
        <f t="shared" si="2"/>
        <v>996.57</v>
      </c>
      <c r="I54" s="325">
        <f t="shared" si="3"/>
        <v>1</v>
      </c>
      <c r="J54" s="321"/>
      <c r="K54" s="322"/>
      <c r="L54" s="325"/>
      <c r="M54" s="321">
        <f t="shared" si="4"/>
        <v>56.24</v>
      </c>
      <c r="N54" s="322">
        <f t="shared" si="5"/>
        <v>996.57</v>
      </c>
      <c r="O54" s="325">
        <f t="shared" si="6"/>
        <v>1</v>
      </c>
      <c r="P54" s="321">
        <f t="shared" si="0"/>
        <v>0</v>
      </c>
      <c r="Q54" s="322">
        <f t="shared" si="7"/>
        <v>0</v>
      </c>
      <c r="R54" s="325">
        <f t="shared" si="8"/>
        <v>0</v>
      </c>
    </row>
    <row r="55" spans="1:18" ht="24.95" customHeight="1" x14ac:dyDescent="0.2">
      <c r="A55" s="472" t="s">
        <v>349</v>
      </c>
      <c r="B55" s="452" t="s">
        <v>272</v>
      </c>
      <c r="C55" s="437" t="s">
        <v>236</v>
      </c>
      <c r="D55" s="447">
        <v>117.2</v>
      </c>
      <c r="E55" s="448">
        <v>16.5</v>
      </c>
      <c r="F55" s="443">
        <f t="shared" si="1"/>
        <v>1933.8</v>
      </c>
      <c r="G55" s="321"/>
      <c r="H55" s="319"/>
      <c r="I55" s="325"/>
      <c r="J55" s="321">
        <v>117.2</v>
      </c>
      <c r="K55" s="322">
        <f t="shared" si="11"/>
        <v>1933.8</v>
      </c>
      <c r="L55" s="325">
        <f t="shared" si="12"/>
        <v>1</v>
      </c>
      <c r="M55" s="321">
        <f t="shared" si="4"/>
        <v>117.2</v>
      </c>
      <c r="N55" s="322">
        <f t="shared" si="5"/>
        <v>1933.8</v>
      </c>
      <c r="O55" s="325">
        <f t="shared" si="6"/>
        <v>1</v>
      </c>
      <c r="P55" s="321">
        <f t="shared" si="0"/>
        <v>0</v>
      </c>
      <c r="Q55" s="322">
        <f t="shared" si="7"/>
        <v>0</v>
      </c>
      <c r="R55" s="325">
        <f t="shared" si="8"/>
        <v>0</v>
      </c>
    </row>
    <row r="56" spans="1:18" ht="24.95" customHeight="1" x14ac:dyDescent="0.2">
      <c r="A56" s="472" t="s">
        <v>350</v>
      </c>
      <c r="B56" s="452" t="s">
        <v>273</v>
      </c>
      <c r="C56" s="437" t="s">
        <v>236</v>
      </c>
      <c r="D56" s="447">
        <v>175.76</v>
      </c>
      <c r="E56" s="448">
        <v>27</v>
      </c>
      <c r="F56" s="443">
        <f t="shared" si="1"/>
        <v>4745.5200000000004</v>
      </c>
      <c r="G56" s="321"/>
      <c r="H56" s="319"/>
      <c r="I56" s="325"/>
      <c r="J56" s="321">
        <v>175.76</v>
      </c>
      <c r="K56" s="322">
        <f t="shared" si="11"/>
        <v>4745.5200000000004</v>
      </c>
      <c r="L56" s="325">
        <f t="shared" si="12"/>
        <v>1</v>
      </c>
      <c r="M56" s="321">
        <f t="shared" si="4"/>
        <v>175.76</v>
      </c>
      <c r="N56" s="322">
        <f t="shared" si="5"/>
        <v>4745.5200000000004</v>
      </c>
      <c r="O56" s="325">
        <f t="shared" si="6"/>
        <v>1</v>
      </c>
      <c r="P56" s="321">
        <f t="shared" si="0"/>
        <v>0</v>
      </c>
      <c r="Q56" s="322">
        <f t="shared" si="7"/>
        <v>0</v>
      </c>
      <c r="R56" s="325">
        <f t="shared" si="8"/>
        <v>0</v>
      </c>
    </row>
    <row r="57" spans="1:18" ht="24.95" customHeight="1" x14ac:dyDescent="0.2">
      <c r="A57" s="472" t="s">
        <v>351</v>
      </c>
      <c r="B57" s="452" t="s">
        <v>274</v>
      </c>
      <c r="C57" s="437" t="s">
        <v>234</v>
      </c>
      <c r="D57" s="447">
        <v>1</v>
      </c>
      <c r="E57" s="448">
        <v>3000</v>
      </c>
      <c r="F57" s="443">
        <f t="shared" si="1"/>
        <v>3000</v>
      </c>
      <c r="G57" s="321"/>
      <c r="H57" s="319"/>
      <c r="I57" s="325"/>
      <c r="J57" s="321">
        <v>1</v>
      </c>
      <c r="K57" s="322">
        <f t="shared" si="11"/>
        <v>3000</v>
      </c>
      <c r="L57" s="325">
        <f t="shared" si="12"/>
        <v>1</v>
      </c>
      <c r="M57" s="321">
        <f t="shared" si="4"/>
        <v>1</v>
      </c>
      <c r="N57" s="322">
        <f t="shared" si="5"/>
        <v>3000</v>
      </c>
      <c r="O57" s="325">
        <f t="shared" si="6"/>
        <v>1</v>
      </c>
      <c r="P57" s="321">
        <f t="shared" si="0"/>
        <v>0</v>
      </c>
      <c r="Q57" s="322">
        <f t="shared" si="7"/>
        <v>0</v>
      </c>
      <c r="R57" s="325">
        <f t="shared" si="8"/>
        <v>0</v>
      </c>
    </row>
    <row r="58" spans="1:18" ht="24.95" customHeight="1" x14ac:dyDescent="0.2">
      <c r="A58" s="472" t="s">
        <v>352</v>
      </c>
      <c r="B58" s="452" t="s">
        <v>275</v>
      </c>
      <c r="C58" s="437" t="s">
        <v>243</v>
      </c>
      <c r="D58" s="447">
        <v>853.82</v>
      </c>
      <c r="E58" s="448">
        <v>27</v>
      </c>
      <c r="F58" s="443">
        <f t="shared" si="1"/>
        <v>23053.14</v>
      </c>
      <c r="G58" s="321"/>
      <c r="H58" s="319"/>
      <c r="I58" s="325"/>
      <c r="J58" s="321">
        <v>853.82</v>
      </c>
      <c r="K58" s="322">
        <f t="shared" si="11"/>
        <v>23053.14</v>
      </c>
      <c r="L58" s="325">
        <f t="shared" si="12"/>
        <v>1</v>
      </c>
      <c r="M58" s="321">
        <f t="shared" si="4"/>
        <v>853.82</v>
      </c>
      <c r="N58" s="322">
        <f t="shared" si="5"/>
        <v>23053.14</v>
      </c>
      <c r="O58" s="325">
        <f t="shared" si="6"/>
        <v>1</v>
      </c>
      <c r="P58" s="321">
        <f t="shared" si="0"/>
        <v>0</v>
      </c>
      <c r="Q58" s="322">
        <f t="shared" si="7"/>
        <v>0</v>
      </c>
      <c r="R58" s="325">
        <f t="shared" si="8"/>
        <v>0</v>
      </c>
    </row>
    <row r="59" spans="1:18" ht="24.95" customHeight="1" x14ac:dyDescent="0.2">
      <c r="A59" s="472" t="s">
        <v>353</v>
      </c>
      <c r="B59" s="452" t="s">
        <v>276</v>
      </c>
      <c r="C59" s="437" t="s">
        <v>243</v>
      </c>
      <c r="D59" s="447">
        <v>75.459999999999994</v>
      </c>
      <c r="E59" s="448">
        <v>70</v>
      </c>
      <c r="F59" s="443">
        <f t="shared" si="1"/>
        <v>5282.2</v>
      </c>
      <c r="G59" s="321"/>
      <c r="H59" s="319"/>
      <c r="I59" s="325"/>
      <c r="J59" s="321">
        <v>75.459999999999994</v>
      </c>
      <c r="K59" s="322">
        <f t="shared" si="11"/>
        <v>5282.2</v>
      </c>
      <c r="L59" s="325">
        <f t="shared" si="12"/>
        <v>1</v>
      </c>
      <c r="M59" s="321">
        <f t="shared" si="4"/>
        <v>75.459999999999994</v>
      </c>
      <c r="N59" s="322">
        <f t="shared" si="5"/>
        <v>5282.2</v>
      </c>
      <c r="O59" s="325">
        <f t="shared" si="6"/>
        <v>1</v>
      </c>
      <c r="P59" s="321">
        <f t="shared" si="0"/>
        <v>0</v>
      </c>
      <c r="Q59" s="322">
        <f t="shared" si="7"/>
        <v>0</v>
      </c>
      <c r="R59" s="325">
        <f t="shared" si="8"/>
        <v>0</v>
      </c>
    </row>
    <row r="60" spans="1:18" ht="24.95" customHeight="1" x14ac:dyDescent="0.2">
      <c r="A60" s="472" t="s">
        <v>354</v>
      </c>
      <c r="B60" s="452" t="s">
        <v>277</v>
      </c>
      <c r="C60" s="437" t="s">
        <v>243</v>
      </c>
      <c r="D60" s="447">
        <v>206</v>
      </c>
      <c r="E60" s="448">
        <v>37</v>
      </c>
      <c r="F60" s="443">
        <f t="shared" si="1"/>
        <v>7622</v>
      </c>
      <c r="G60" s="321"/>
      <c r="H60" s="319"/>
      <c r="I60" s="325"/>
      <c r="J60" s="321">
        <v>206</v>
      </c>
      <c r="K60" s="322">
        <f t="shared" si="11"/>
        <v>7622</v>
      </c>
      <c r="L60" s="325">
        <f t="shared" si="12"/>
        <v>1</v>
      </c>
      <c r="M60" s="321">
        <f t="shared" si="4"/>
        <v>206</v>
      </c>
      <c r="N60" s="322">
        <f t="shared" si="5"/>
        <v>7622</v>
      </c>
      <c r="O60" s="325">
        <f t="shared" si="6"/>
        <v>1</v>
      </c>
      <c r="P60" s="321">
        <f t="shared" si="0"/>
        <v>0</v>
      </c>
      <c r="Q60" s="322">
        <f t="shared" si="7"/>
        <v>0</v>
      </c>
      <c r="R60" s="325">
        <f t="shared" si="8"/>
        <v>0</v>
      </c>
    </row>
    <row r="61" spans="1:18" ht="24.95" customHeight="1" x14ac:dyDescent="0.25">
      <c r="A61" s="316" t="s">
        <v>355</v>
      </c>
      <c r="B61" s="317" t="s">
        <v>278</v>
      </c>
      <c r="C61" s="437"/>
      <c r="D61" s="321"/>
      <c r="E61" s="322"/>
      <c r="F61" s="443">
        <f t="shared" si="1"/>
        <v>0</v>
      </c>
      <c r="G61" s="321"/>
      <c r="H61" s="319"/>
      <c r="I61" s="325"/>
      <c r="J61" s="321"/>
      <c r="K61" s="322"/>
      <c r="L61" s="325"/>
      <c r="M61" s="321"/>
      <c r="N61" s="322"/>
      <c r="O61" s="325"/>
      <c r="P61" s="321"/>
      <c r="Q61" s="322"/>
      <c r="R61" s="325"/>
    </row>
    <row r="62" spans="1:18" ht="24.95" customHeight="1" x14ac:dyDescent="0.2">
      <c r="A62" s="323" t="s">
        <v>356</v>
      </c>
      <c r="B62" s="324" t="s">
        <v>279</v>
      </c>
      <c r="C62" s="437" t="s">
        <v>243</v>
      </c>
      <c r="D62" s="447">
        <v>12.8</v>
      </c>
      <c r="E62" s="448">
        <v>11.17</v>
      </c>
      <c r="F62" s="443">
        <f t="shared" si="1"/>
        <v>142.97999999999999</v>
      </c>
      <c r="G62" s="321"/>
      <c r="H62" s="319"/>
      <c r="I62" s="325"/>
      <c r="J62" s="321">
        <v>12.8</v>
      </c>
      <c r="K62" s="322">
        <f t="shared" si="11"/>
        <v>142.97999999999999</v>
      </c>
      <c r="L62" s="325">
        <f t="shared" si="12"/>
        <v>1</v>
      </c>
      <c r="M62" s="321">
        <f t="shared" si="4"/>
        <v>12.8</v>
      </c>
      <c r="N62" s="322">
        <f t="shared" si="5"/>
        <v>142.97999999999999</v>
      </c>
      <c r="O62" s="325">
        <f t="shared" si="6"/>
        <v>1</v>
      </c>
      <c r="P62" s="321">
        <f t="shared" si="0"/>
        <v>0</v>
      </c>
      <c r="Q62" s="322">
        <f t="shared" si="7"/>
        <v>0</v>
      </c>
      <c r="R62" s="325">
        <f t="shared" si="8"/>
        <v>0</v>
      </c>
    </row>
    <row r="63" spans="1:18" ht="24.95" customHeight="1" x14ac:dyDescent="0.25">
      <c r="A63" s="316" t="s">
        <v>357</v>
      </c>
      <c r="B63" s="317" t="s">
        <v>280</v>
      </c>
      <c r="C63" s="437"/>
      <c r="D63" s="321"/>
      <c r="E63" s="322"/>
      <c r="F63" s="443">
        <f t="shared" si="1"/>
        <v>0</v>
      </c>
      <c r="G63" s="321"/>
      <c r="H63" s="319"/>
      <c r="I63" s="325"/>
      <c r="J63" s="321"/>
      <c r="K63" s="322"/>
      <c r="L63" s="325"/>
      <c r="M63" s="321"/>
      <c r="N63" s="322"/>
      <c r="O63" s="325"/>
      <c r="P63" s="321"/>
      <c r="Q63" s="322"/>
      <c r="R63" s="325"/>
    </row>
    <row r="64" spans="1:18" ht="24.95" customHeight="1" x14ac:dyDescent="0.2">
      <c r="A64" s="323" t="s">
        <v>358</v>
      </c>
      <c r="B64" s="324" t="s">
        <v>281</v>
      </c>
      <c r="C64" s="437" t="s">
        <v>236</v>
      </c>
      <c r="D64" s="447">
        <v>66</v>
      </c>
      <c r="E64" s="448">
        <v>33.840000000000003</v>
      </c>
      <c r="F64" s="443">
        <f t="shared" si="1"/>
        <v>2233.44</v>
      </c>
      <c r="G64" s="321"/>
      <c r="H64" s="319"/>
      <c r="I64" s="325"/>
      <c r="J64" s="321">
        <v>66</v>
      </c>
      <c r="K64" s="322">
        <f t="shared" si="11"/>
        <v>2233.44</v>
      </c>
      <c r="L64" s="325">
        <f t="shared" si="12"/>
        <v>1</v>
      </c>
      <c r="M64" s="321">
        <f t="shared" si="4"/>
        <v>66</v>
      </c>
      <c r="N64" s="322">
        <f t="shared" si="5"/>
        <v>2233.44</v>
      </c>
      <c r="O64" s="325">
        <f t="shared" si="6"/>
        <v>1</v>
      </c>
      <c r="P64" s="321">
        <f t="shared" si="0"/>
        <v>0</v>
      </c>
      <c r="Q64" s="322">
        <f t="shared" si="7"/>
        <v>0</v>
      </c>
      <c r="R64" s="325">
        <f t="shared" si="8"/>
        <v>0</v>
      </c>
    </row>
    <row r="65" spans="1:18" ht="24.95" customHeight="1" x14ac:dyDescent="0.2">
      <c r="A65" s="323" t="s">
        <v>359</v>
      </c>
      <c r="B65" s="324" t="s">
        <v>282</v>
      </c>
      <c r="C65" s="437" t="s">
        <v>236</v>
      </c>
      <c r="D65" s="447">
        <v>29.2</v>
      </c>
      <c r="E65" s="448">
        <v>40</v>
      </c>
      <c r="F65" s="443">
        <f t="shared" si="1"/>
        <v>1168</v>
      </c>
      <c r="G65" s="321"/>
      <c r="H65" s="319"/>
      <c r="I65" s="325"/>
      <c r="J65" s="321">
        <v>29.2</v>
      </c>
      <c r="K65" s="322">
        <f t="shared" si="11"/>
        <v>1168</v>
      </c>
      <c r="L65" s="325">
        <f t="shared" si="12"/>
        <v>1</v>
      </c>
      <c r="M65" s="321">
        <f t="shared" si="4"/>
        <v>29.2</v>
      </c>
      <c r="N65" s="322">
        <f t="shared" si="5"/>
        <v>1168</v>
      </c>
      <c r="O65" s="325">
        <f t="shared" si="6"/>
        <v>1</v>
      </c>
      <c r="P65" s="321">
        <f t="shared" si="0"/>
        <v>0</v>
      </c>
      <c r="Q65" s="322">
        <f t="shared" si="7"/>
        <v>0</v>
      </c>
      <c r="R65" s="325">
        <f t="shared" si="8"/>
        <v>0</v>
      </c>
    </row>
    <row r="66" spans="1:18" ht="24.95" customHeight="1" x14ac:dyDescent="0.2">
      <c r="A66" s="323" t="s">
        <v>360</v>
      </c>
      <c r="B66" s="324" t="s">
        <v>283</v>
      </c>
      <c r="C66" s="437" t="s">
        <v>232</v>
      </c>
      <c r="D66" s="447">
        <v>20</v>
      </c>
      <c r="E66" s="448">
        <v>28.26</v>
      </c>
      <c r="F66" s="443">
        <f t="shared" si="1"/>
        <v>565.20000000000005</v>
      </c>
      <c r="G66" s="321"/>
      <c r="H66" s="319"/>
      <c r="I66" s="325"/>
      <c r="J66" s="321">
        <v>20</v>
      </c>
      <c r="K66" s="322">
        <f t="shared" si="11"/>
        <v>565.20000000000005</v>
      </c>
      <c r="L66" s="325">
        <f t="shared" si="12"/>
        <v>1</v>
      </c>
      <c r="M66" s="321">
        <f t="shared" si="4"/>
        <v>20</v>
      </c>
      <c r="N66" s="322">
        <f t="shared" si="5"/>
        <v>565.20000000000005</v>
      </c>
      <c r="O66" s="325">
        <f t="shared" si="6"/>
        <v>1</v>
      </c>
      <c r="P66" s="321">
        <f t="shared" si="0"/>
        <v>0</v>
      </c>
      <c r="Q66" s="322">
        <f t="shared" si="7"/>
        <v>0</v>
      </c>
      <c r="R66" s="325">
        <f t="shared" si="8"/>
        <v>0</v>
      </c>
    </row>
    <row r="67" spans="1:18" ht="24.95" customHeight="1" x14ac:dyDescent="0.25">
      <c r="A67" s="316" t="s">
        <v>361</v>
      </c>
      <c r="B67" s="317" t="s">
        <v>284</v>
      </c>
      <c r="C67" s="437"/>
      <c r="D67" s="321"/>
      <c r="E67" s="322"/>
      <c r="F67" s="443">
        <f t="shared" si="1"/>
        <v>0</v>
      </c>
      <c r="G67" s="321"/>
      <c r="H67" s="319"/>
      <c r="I67" s="325"/>
      <c r="J67" s="321"/>
      <c r="K67" s="322"/>
      <c r="L67" s="325"/>
      <c r="M67" s="321"/>
      <c r="N67" s="322"/>
      <c r="O67" s="325"/>
      <c r="P67" s="321"/>
      <c r="Q67" s="322"/>
      <c r="R67" s="325"/>
    </row>
    <row r="68" spans="1:18" ht="24.95" customHeight="1" x14ac:dyDescent="0.2">
      <c r="A68" s="323" t="s">
        <v>362</v>
      </c>
      <c r="B68" s="324" t="s">
        <v>285</v>
      </c>
      <c r="C68" s="437" t="s">
        <v>286</v>
      </c>
      <c r="D68" s="447">
        <v>6</v>
      </c>
      <c r="E68" s="448">
        <v>38.93</v>
      </c>
      <c r="F68" s="443">
        <f t="shared" si="1"/>
        <v>233.58</v>
      </c>
      <c r="G68" s="321"/>
      <c r="H68" s="319"/>
      <c r="I68" s="325"/>
      <c r="J68" s="321">
        <v>6</v>
      </c>
      <c r="K68" s="322">
        <f t="shared" si="11"/>
        <v>233.58</v>
      </c>
      <c r="L68" s="325">
        <f t="shared" si="12"/>
        <v>1</v>
      </c>
      <c r="M68" s="321">
        <f t="shared" si="4"/>
        <v>6</v>
      </c>
      <c r="N68" s="322">
        <f t="shared" si="5"/>
        <v>233.58</v>
      </c>
      <c r="O68" s="325">
        <f t="shared" si="6"/>
        <v>1</v>
      </c>
      <c r="P68" s="321">
        <f t="shared" si="0"/>
        <v>0</v>
      </c>
      <c r="Q68" s="322">
        <f t="shared" si="7"/>
        <v>0</v>
      </c>
      <c r="R68" s="325">
        <f t="shared" si="8"/>
        <v>0</v>
      </c>
    </row>
    <row r="69" spans="1:18" ht="24.95" customHeight="1" x14ac:dyDescent="0.2">
      <c r="A69" s="323" t="s">
        <v>363</v>
      </c>
      <c r="B69" s="324" t="s">
        <v>287</v>
      </c>
      <c r="C69" s="437" t="s">
        <v>236</v>
      </c>
      <c r="D69" s="447">
        <v>99.25</v>
      </c>
      <c r="E69" s="448">
        <v>11</v>
      </c>
      <c r="F69" s="443">
        <f t="shared" si="1"/>
        <v>1091.75</v>
      </c>
      <c r="G69" s="321"/>
      <c r="H69" s="319"/>
      <c r="I69" s="325"/>
      <c r="J69" s="321">
        <v>99.25</v>
      </c>
      <c r="K69" s="322">
        <f t="shared" si="11"/>
        <v>1091.75</v>
      </c>
      <c r="L69" s="325">
        <f t="shared" si="12"/>
        <v>1</v>
      </c>
      <c r="M69" s="321">
        <f t="shared" si="4"/>
        <v>99.25</v>
      </c>
      <c r="N69" s="322">
        <f t="shared" si="5"/>
        <v>1091.75</v>
      </c>
      <c r="O69" s="325">
        <f t="shared" si="6"/>
        <v>1</v>
      </c>
      <c r="P69" s="321">
        <f t="shared" si="0"/>
        <v>0</v>
      </c>
      <c r="Q69" s="322">
        <f t="shared" si="7"/>
        <v>0</v>
      </c>
      <c r="R69" s="325">
        <f t="shared" si="8"/>
        <v>0</v>
      </c>
    </row>
    <row r="70" spans="1:18" ht="24.95" customHeight="1" x14ac:dyDescent="0.2">
      <c r="A70" s="323" t="s">
        <v>364</v>
      </c>
      <c r="B70" s="324" t="s">
        <v>288</v>
      </c>
      <c r="C70" s="437" t="s">
        <v>236</v>
      </c>
      <c r="D70" s="447">
        <v>374.1</v>
      </c>
      <c r="E70" s="448">
        <v>4.0999999999999996</v>
      </c>
      <c r="F70" s="443">
        <f t="shared" si="1"/>
        <v>1533.81</v>
      </c>
      <c r="G70" s="321"/>
      <c r="H70" s="319"/>
      <c r="I70" s="325"/>
      <c r="J70" s="321">
        <v>374.1</v>
      </c>
      <c r="K70" s="322">
        <f t="shared" si="11"/>
        <v>1533.81</v>
      </c>
      <c r="L70" s="325">
        <f t="shared" si="12"/>
        <v>1</v>
      </c>
      <c r="M70" s="321">
        <f t="shared" si="4"/>
        <v>374.1</v>
      </c>
      <c r="N70" s="322">
        <f t="shared" si="5"/>
        <v>1533.81</v>
      </c>
      <c r="O70" s="325">
        <f t="shared" si="6"/>
        <v>1</v>
      </c>
      <c r="P70" s="321">
        <f t="shared" si="0"/>
        <v>0</v>
      </c>
      <c r="Q70" s="322">
        <f t="shared" si="7"/>
        <v>0</v>
      </c>
      <c r="R70" s="325">
        <f t="shared" si="8"/>
        <v>0</v>
      </c>
    </row>
    <row r="71" spans="1:18" ht="24.95" customHeight="1" x14ac:dyDescent="0.2">
      <c r="A71" s="323" t="s">
        <v>365</v>
      </c>
      <c r="B71" s="324" t="s">
        <v>289</v>
      </c>
      <c r="C71" s="437" t="s">
        <v>234</v>
      </c>
      <c r="D71" s="447">
        <v>1</v>
      </c>
      <c r="E71" s="448">
        <v>580</v>
      </c>
      <c r="F71" s="443">
        <f t="shared" si="1"/>
        <v>580</v>
      </c>
      <c r="G71" s="321"/>
      <c r="H71" s="319"/>
      <c r="I71" s="325"/>
      <c r="J71" s="321">
        <v>1</v>
      </c>
      <c r="K71" s="322">
        <f t="shared" si="11"/>
        <v>580</v>
      </c>
      <c r="L71" s="325">
        <f t="shared" si="12"/>
        <v>1</v>
      </c>
      <c r="M71" s="321">
        <f t="shared" si="4"/>
        <v>1</v>
      </c>
      <c r="N71" s="322">
        <f t="shared" si="5"/>
        <v>580</v>
      </c>
      <c r="O71" s="325">
        <f t="shared" si="6"/>
        <v>1</v>
      </c>
      <c r="P71" s="321">
        <f t="shared" si="0"/>
        <v>0</v>
      </c>
      <c r="Q71" s="322">
        <f t="shared" si="7"/>
        <v>0</v>
      </c>
      <c r="R71" s="325">
        <f t="shared" si="8"/>
        <v>0</v>
      </c>
    </row>
    <row r="72" spans="1:18" ht="24.95" customHeight="1" x14ac:dyDescent="0.2">
      <c r="A72" s="323" t="s">
        <v>366</v>
      </c>
      <c r="B72" s="324" t="s">
        <v>290</v>
      </c>
      <c r="C72" s="437" t="s">
        <v>232</v>
      </c>
      <c r="D72" s="447">
        <v>1</v>
      </c>
      <c r="E72" s="448">
        <v>214.82</v>
      </c>
      <c r="F72" s="443">
        <f t="shared" si="1"/>
        <v>214.82</v>
      </c>
      <c r="G72" s="321"/>
      <c r="H72" s="319"/>
      <c r="I72" s="325"/>
      <c r="J72" s="321">
        <v>1</v>
      </c>
      <c r="K72" s="322">
        <f t="shared" si="11"/>
        <v>214.82</v>
      </c>
      <c r="L72" s="325">
        <f t="shared" si="12"/>
        <v>1</v>
      </c>
      <c r="M72" s="321">
        <f t="shared" si="4"/>
        <v>1</v>
      </c>
      <c r="N72" s="322">
        <f t="shared" si="5"/>
        <v>214.82</v>
      </c>
      <c r="O72" s="325">
        <f t="shared" si="6"/>
        <v>1</v>
      </c>
      <c r="P72" s="321">
        <f t="shared" si="0"/>
        <v>0</v>
      </c>
      <c r="Q72" s="322">
        <f t="shared" si="7"/>
        <v>0</v>
      </c>
      <c r="R72" s="325">
        <f t="shared" si="8"/>
        <v>0</v>
      </c>
    </row>
    <row r="73" spans="1:18" ht="24.95" customHeight="1" x14ac:dyDescent="0.2">
      <c r="A73" s="323" t="s">
        <v>367</v>
      </c>
      <c r="B73" s="324" t="s">
        <v>291</v>
      </c>
      <c r="C73" s="437" t="s">
        <v>232</v>
      </c>
      <c r="D73" s="447">
        <v>2</v>
      </c>
      <c r="E73" s="448">
        <v>48.75</v>
      </c>
      <c r="F73" s="443">
        <f t="shared" si="1"/>
        <v>97.5</v>
      </c>
      <c r="G73" s="321"/>
      <c r="H73" s="319"/>
      <c r="I73" s="325"/>
      <c r="J73" s="321">
        <v>2</v>
      </c>
      <c r="K73" s="322">
        <f t="shared" si="11"/>
        <v>97.5</v>
      </c>
      <c r="L73" s="325">
        <f t="shared" si="12"/>
        <v>1</v>
      </c>
      <c r="M73" s="321">
        <f t="shared" si="4"/>
        <v>2</v>
      </c>
      <c r="N73" s="322">
        <f t="shared" si="5"/>
        <v>97.5</v>
      </c>
      <c r="O73" s="325">
        <f t="shared" si="6"/>
        <v>1</v>
      </c>
      <c r="P73" s="321">
        <f t="shared" si="0"/>
        <v>0</v>
      </c>
      <c r="Q73" s="322">
        <f t="shared" si="7"/>
        <v>0</v>
      </c>
      <c r="R73" s="325">
        <f t="shared" si="8"/>
        <v>0</v>
      </c>
    </row>
    <row r="74" spans="1:18" ht="24.95" customHeight="1" x14ac:dyDescent="0.2">
      <c r="A74" s="323" t="s">
        <v>368</v>
      </c>
      <c r="B74" s="324" t="s">
        <v>292</v>
      </c>
      <c r="C74" s="437" t="s">
        <v>232</v>
      </c>
      <c r="D74" s="447">
        <v>1</v>
      </c>
      <c r="E74" s="448">
        <v>98.75</v>
      </c>
      <c r="F74" s="443">
        <f t="shared" si="1"/>
        <v>98.75</v>
      </c>
      <c r="G74" s="321"/>
      <c r="H74" s="319"/>
      <c r="I74" s="325"/>
      <c r="J74" s="321">
        <v>1</v>
      </c>
      <c r="K74" s="322">
        <f t="shared" si="11"/>
        <v>98.75</v>
      </c>
      <c r="L74" s="325">
        <f t="shared" si="12"/>
        <v>1</v>
      </c>
      <c r="M74" s="321">
        <f t="shared" si="4"/>
        <v>1</v>
      </c>
      <c r="N74" s="322">
        <f t="shared" si="5"/>
        <v>98.75</v>
      </c>
      <c r="O74" s="325">
        <f t="shared" si="6"/>
        <v>1</v>
      </c>
      <c r="P74" s="321">
        <f t="shared" si="0"/>
        <v>0</v>
      </c>
      <c r="Q74" s="322">
        <f t="shared" si="7"/>
        <v>0</v>
      </c>
      <c r="R74" s="325">
        <f t="shared" si="8"/>
        <v>0</v>
      </c>
    </row>
    <row r="75" spans="1:18" ht="24.95" customHeight="1" x14ac:dyDescent="0.2">
      <c r="A75" s="323" t="s">
        <v>369</v>
      </c>
      <c r="B75" s="324" t="s">
        <v>293</v>
      </c>
      <c r="C75" s="437" t="s">
        <v>232</v>
      </c>
      <c r="D75" s="447">
        <v>1</v>
      </c>
      <c r="E75" s="448">
        <v>30.75</v>
      </c>
      <c r="F75" s="443">
        <f t="shared" si="1"/>
        <v>30.75</v>
      </c>
      <c r="G75" s="321"/>
      <c r="H75" s="319"/>
      <c r="I75" s="325"/>
      <c r="J75" s="321">
        <v>1</v>
      </c>
      <c r="K75" s="322">
        <f t="shared" si="11"/>
        <v>30.75</v>
      </c>
      <c r="L75" s="325">
        <f t="shared" si="12"/>
        <v>1</v>
      </c>
      <c r="M75" s="321">
        <f t="shared" si="4"/>
        <v>1</v>
      </c>
      <c r="N75" s="322">
        <f t="shared" si="5"/>
        <v>30.75</v>
      </c>
      <c r="O75" s="325">
        <f t="shared" si="6"/>
        <v>1</v>
      </c>
      <c r="P75" s="321">
        <f t="shared" si="0"/>
        <v>0</v>
      </c>
      <c r="Q75" s="322">
        <f t="shared" si="7"/>
        <v>0</v>
      </c>
      <c r="R75" s="325">
        <f t="shared" si="8"/>
        <v>0</v>
      </c>
    </row>
    <row r="76" spans="1:18" ht="24.95" customHeight="1" x14ac:dyDescent="0.25">
      <c r="A76" s="316" t="s">
        <v>370</v>
      </c>
      <c r="B76" s="317" t="s">
        <v>294</v>
      </c>
      <c r="C76" s="437"/>
      <c r="D76" s="321"/>
      <c r="E76" s="322"/>
      <c r="F76" s="443"/>
      <c r="G76" s="321"/>
      <c r="H76" s="319"/>
      <c r="I76" s="325"/>
      <c r="J76" s="321"/>
      <c r="K76" s="322"/>
      <c r="L76" s="325"/>
      <c r="M76" s="321"/>
      <c r="N76" s="322"/>
      <c r="O76" s="325"/>
      <c r="P76" s="321"/>
      <c r="Q76" s="322"/>
      <c r="R76" s="325"/>
    </row>
    <row r="77" spans="1:18" ht="24.95" customHeight="1" x14ac:dyDescent="0.2">
      <c r="A77" s="323" t="s">
        <v>371</v>
      </c>
      <c r="B77" s="324" t="s">
        <v>295</v>
      </c>
      <c r="C77" s="437" t="s">
        <v>232</v>
      </c>
      <c r="D77" s="447">
        <v>6</v>
      </c>
      <c r="E77" s="448">
        <v>476.31</v>
      </c>
      <c r="F77" s="443">
        <f t="shared" si="1"/>
        <v>2857.86</v>
      </c>
      <c r="G77" s="321"/>
      <c r="H77" s="319"/>
      <c r="I77" s="325"/>
      <c r="J77" s="321">
        <v>6</v>
      </c>
      <c r="K77" s="322">
        <f t="shared" si="11"/>
        <v>2857.86</v>
      </c>
      <c r="L77" s="325">
        <f t="shared" si="12"/>
        <v>1</v>
      </c>
      <c r="M77" s="321">
        <f t="shared" si="4"/>
        <v>6</v>
      </c>
      <c r="N77" s="322">
        <f t="shared" si="5"/>
        <v>2857.86</v>
      </c>
      <c r="O77" s="325">
        <f t="shared" si="6"/>
        <v>1</v>
      </c>
      <c r="P77" s="321">
        <f t="shared" si="0"/>
        <v>0</v>
      </c>
      <c r="Q77" s="322">
        <f t="shared" si="7"/>
        <v>0</v>
      </c>
      <c r="R77" s="325">
        <f t="shared" si="8"/>
        <v>0</v>
      </c>
    </row>
    <row r="78" spans="1:18" ht="24.95" customHeight="1" x14ac:dyDescent="0.25">
      <c r="A78" s="316" t="s">
        <v>372</v>
      </c>
      <c r="B78" s="317" t="s">
        <v>296</v>
      </c>
      <c r="C78" s="437"/>
      <c r="D78" s="321"/>
      <c r="E78" s="322"/>
      <c r="F78" s="443"/>
      <c r="G78" s="321"/>
      <c r="H78" s="319"/>
      <c r="I78" s="325"/>
      <c r="J78" s="321"/>
      <c r="K78" s="322"/>
      <c r="L78" s="325"/>
      <c r="M78" s="321"/>
      <c r="N78" s="322"/>
      <c r="O78" s="325"/>
      <c r="P78" s="321"/>
      <c r="Q78" s="322"/>
      <c r="R78" s="325"/>
    </row>
    <row r="79" spans="1:18" ht="24.95" customHeight="1" x14ac:dyDescent="0.2">
      <c r="A79" s="323" t="s">
        <v>373</v>
      </c>
      <c r="B79" s="324" t="s">
        <v>297</v>
      </c>
      <c r="C79" s="437" t="s">
        <v>234</v>
      </c>
      <c r="D79" s="447">
        <v>1</v>
      </c>
      <c r="E79" s="448">
        <v>3226.35</v>
      </c>
      <c r="F79" s="443">
        <f t="shared" si="1"/>
        <v>3226.35</v>
      </c>
      <c r="G79" s="321">
        <v>1</v>
      </c>
      <c r="H79" s="319">
        <f t="shared" si="2"/>
        <v>3226.35</v>
      </c>
      <c r="I79" s="325">
        <f t="shared" si="3"/>
        <v>1</v>
      </c>
      <c r="J79" s="321"/>
      <c r="K79" s="322"/>
      <c r="L79" s="325"/>
      <c r="M79" s="321">
        <f t="shared" si="4"/>
        <v>1</v>
      </c>
      <c r="N79" s="322">
        <f t="shared" si="5"/>
        <v>3226.35</v>
      </c>
      <c r="O79" s="325">
        <f t="shared" si="6"/>
        <v>1</v>
      </c>
      <c r="P79" s="321">
        <f t="shared" si="0"/>
        <v>0</v>
      </c>
      <c r="Q79" s="322">
        <f t="shared" si="7"/>
        <v>0</v>
      </c>
      <c r="R79" s="325">
        <f t="shared" si="8"/>
        <v>0</v>
      </c>
    </row>
    <row r="80" spans="1:18" ht="24.95" customHeight="1" x14ac:dyDescent="0.25">
      <c r="A80" s="316" t="s">
        <v>374</v>
      </c>
      <c r="B80" s="317" t="s">
        <v>298</v>
      </c>
      <c r="C80" s="437"/>
      <c r="D80" s="321"/>
      <c r="E80" s="322"/>
      <c r="F80" s="443"/>
      <c r="G80" s="321"/>
      <c r="H80" s="319"/>
      <c r="I80" s="325"/>
      <c r="J80" s="321"/>
      <c r="K80" s="322"/>
      <c r="L80" s="325"/>
      <c r="M80" s="321"/>
      <c r="N80" s="322"/>
      <c r="O80" s="325"/>
      <c r="P80" s="321"/>
      <c r="Q80" s="322"/>
      <c r="R80" s="325"/>
    </row>
    <row r="81" spans="1:22" ht="24.95" customHeight="1" x14ac:dyDescent="0.2">
      <c r="A81" s="323" t="s">
        <v>375</v>
      </c>
      <c r="B81" s="452" t="s">
        <v>299</v>
      </c>
      <c r="C81" s="437" t="s">
        <v>234</v>
      </c>
      <c r="D81" s="447">
        <v>1</v>
      </c>
      <c r="E81" s="448">
        <v>3060.89</v>
      </c>
      <c r="F81" s="443">
        <f t="shared" si="1"/>
        <v>3060.89</v>
      </c>
      <c r="G81" s="321">
        <v>1</v>
      </c>
      <c r="H81" s="319">
        <f t="shared" si="2"/>
        <v>3060.89</v>
      </c>
      <c r="I81" s="325">
        <f t="shared" si="3"/>
        <v>1</v>
      </c>
      <c r="J81" s="321"/>
      <c r="K81" s="322"/>
      <c r="L81" s="325"/>
      <c r="M81" s="321">
        <f t="shared" si="4"/>
        <v>1</v>
      </c>
      <c r="N81" s="322">
        <f t="shared" si="5"/>
        <v>3060.89</v>
      </c>
      <c r="O81" s="325">
        <f t="shared" si="6"/>
        <v>1</v>
      </c>
      <c r="P81" s="321">
        <f t="shared" si="0"/>
        <v>0</v>
      </c>
      <c r="Q81" s="322">
        <f t="shared" si="7"/>
        <v>0</v>
      </c>
      <c r="R81" s="325">
        <f t="shared" si="8"/>
        <v>0</v>
      </c>
    </row>
    <row r="82" spans="1:22" ht="24.95" customHeight="1" x14ac:dyDescent="0.2">
      <c r="A82" s="323" t="s">
        <v>376</v>
      </c>
      <c r="B82" s="452" t="s">
        <v>300</v>
      </c>
      <c r="C82" s="437" t="s">
        <v>234</v>
      </c>
      <c r="D82" s="447">
        <v>1</v>
      </c>
      <c r="E82" s="448">
        <v>302.52</v>
      </c>
      <c r="F82" s="443">
        <f t="shared" si="1"/>
        <v>302.52</v>
      </c>
      <c r="G82" s="321">
        <v>1</v>
      </c>
      <c r="H82" s="319">
        <f t="shared" si="2"/>
        <v>302.52</v>
      </c>
      <c r="I82" s="325">
        <f t="shared" si="3"/>
        <v>1</v>
      </c>
      <c r="J82" s="321"/>
      <c r="K82" s="322"/>
      <c r="L82" s="325"/>
      <c r="M82" s="321">
        <f t="shared" si="4"/>
        <v>1</v>
      </c>
      <c r="N82" s="322">
        <f t="shared" si="5"/>
        <v>302.52</v>
      </c>
      <c r="O82" s="325">
        <f t="shared" si="6"/>
        <v>1</v>
      </c>
      <c r="P82" s="321">
        <f t="shared" si="0"/>
        <v>0</v>
      </c>
      <c r="Q82" s="322">
        <f t="shared" si="7"/>
        <v>0</v>
      </c>
      <c r="R82" s="325">
        <f t="shared" si="8"/>
        <v>0</v>
      </c>
    </row>
    <row r="83" spans="1:22" ht="24.95" customHeight="1" x14ac:dyDescent="0.2">
      <c r="A83" s="323" t="s">
        <v>377</v>
      </c>
      <c r="B83" s="452" t="s">
        <v>301</v>
      </c>
      <c r="C83" s="437" t="s">
        <v>234</v>
      </c>
      <c r="D83" s="447">
        <v>1</v>
      </c>
      <c r="E83" s="448">
        <v>305.76</v>
      </c>
      <c r="F83" s="443">
        <f>+ROUND(D83*E83,2)</f>
        <v>305.76</v>
      </c>
      <c r="G83" s="321">
        <v>1</v>
      </c>
      <c r="H83" s="319">
        <f t="shared" si="2"/>
        <v>305.76</v>
      </c>
      <c r="I83" s="325">
        <f t="shared" si="3"/>
        <v>1</v>
      </c>
      <c r="J83" s="321"/>
      <c r="K83" s="322"/>
      <c r="L83" s="325"/>
      <c r="M83" s="321">
        <f t="shared" si="4"/>
        <v>1</v>
      </c>
      <c r="N83" s="322">
        <f t="shared" si="5"/>
        <v>305.76</v>
      </c>
      <c r="O83" s="325">
        <f t="shared" si="6"/>
        <v>1</v>
      </c>
      <c r="P83" s="321">
        <f t="shared" ref="P83:P85" si="13">+D83-M83</f>
        <v>0</v>
      </c>
      <c r="Q83" s="322">
        <f t="shared" si="7"/>
        <v>0</v>
      </c>
      <c r="R83" s="325">
        <f t="shared" si="8"/>
        <v>0</v>
      </c>
    </row>
    <row r="84" spans="1:22" ht="24.95" customHeight="1" x14ac:dyDescent="0.2">
      <c r="A84" s="323" t="s">
        <v>378</v>
      </c>
      <c r="B84" s="452" t="s">
        <v>302</v>
      </c>
      <c r="C84" s="437" t="s">
        <v>234</v>
      </c>
      <c r="D84" s="447">
        <v>1</v>
      </c>
      <c r="E84" s="448">
        <v>125.56</v>
      </c>
      <c r="F84" s="443">
        <f>+ROUND(D84*E84,2)</f>
        <v>125.56</v>
      </c>
      <c r="G84" s="321">
        <v>1</v>
      </c>
      <c r="H84" s="319">
        <f t="shared" ref="H84:H85" si="14">+ROUND(G84*E84,2)</f>
        <v>125.56</v>
      </c>
      <c r="I84" s="325">
        <f t="shared" ref="I84:I85" si="15">+H84/F84</f>
        <v>1</v>
      </c>
      <c r="J84" s="321"/>
      <c r="K84" s="322"/>
      <c r="L84" s="325"/>
      <c r="M84" s="321">
        <f t="shared" ref="M84:M85" si="16">+G84+J84</f>
        <v>1</v>
      </c>
      <c r="N84" s="322">
        <f t="shared" ref="N84:N85" si="17">+ROUND(E84*M84,2)</f>
        <v>125.56</v>
      </c>
      <c r="O84" s="325">
        <f t="shared" ref="O84:O85" si="18">+N84/F84</f>
        <v>1</v>
      </c>
      <c r="P84" s="321">
        <f t="shared" si="13"/>
        <v>0</v>
      </c>
      <c r="Q84" s="322">
        <f t="shared" ref="Q84:Q85" si="19">+ROUND(P84*E84,2)</f>
        <v>0</v>
      </c>
      <c r="R84" s="325">
        <f t="shared" ref="R84:R85" si="20">+Q84/F84</f>
        <v>0</v>
      </c>
    </row>
    <row r="85" spans="1:22" ht="24.95" customHeight="1" x14ac:dyDescent="0.2">
      <c r="A85" s="323" t="s">
        <v>379</v>
      </c>
      <c r="B85" s="452" t="s">
        <v>303</v>
      </c>
      <c r="C85" s="438" t="s">
        <v>234</v>
      </c>
      <c r="D85" s="449">
        <v>1</v>
      </c>
      <c r="E85" s="450">
        <v>54.84</v>
      </c>
      <c r="F85" s="444">
        <f>+ROUND(D85*E85,2)</f>
        <v>54.84</v>
      </c>
      <c r="G85" s="329">
        <v>1</v>
      </c>
      <c r="H85" s="319">
        <f t="shared" si="14"/>
        <v>54.84</v>
      </c>
      <c r="I85" s="325">
        <f t="shared" si="15"/>
        <v>1</v>
      </c>
      <c r="J85" s="322"/>
      <c r="K85" s="322"/>
      <c r="L85" s="325"/>
      <c r="M85" s="321">
        <f t="shared" si="16"/>
        <v>1</v>
      </c>
      <c r="N85" s="322">
        <f t="shared" si="17"/>
        <v>54.84</v>
      </c>
      <c r="O85" s="325">
        <f t="shared" si="18"/>
        <v>1</v>
      </c>
      <c r="P85" s="321">
        <f t="shared" si="13"/>
        <v>0</v>
      </c>
      <c r="Q85" s="322">
        <f t="shared" si="19"/>
        <v>0</v>
      </c>
      <c r="R85" s="325">
        <f t="shared" si="20"/>
        <v>0</v>
      </c>
    </row>
    <row r="86" spans="1:22" ht="22.5" customHeight="1" x14ac:dyDescent="0.25">
      <c r="B86" s="330" t="s">
        <v>304</v>
      </c>
      <c r="C86" s="331"/>
      <c r="D86" s="331"/>
      <c r="E86" s="332"/>
      <c r="F86" s="333">
        <f>SUM(F17:F85)</f>
        <v>137507.30000000002</v>
      </c>
      <c r="G86" s="331"/>
      <c r="H86" s="333">
        <f>SUM(H16:H85)</f>
        <v>79873.12000000001</v>
      </c>
      <c r="I86" s="331"/>
      <c r="J86" s="334"/>
      <c r="K86" s="333">
        <f>SUM(K16:K85)</f>
        <v>57634.18</v>
      </c>
      <c r="L86" s="335"/>
      <c r="M86" s="331"/>
      <c r="N86" s="333">
        <f>SUM(N16:N85)</f>
        <v>137507.30000000002</v>
      </c>
      <c r="O86" s="331"/>
      <c r="P86" s="331"/>
      <c r="Q86" s="333">
        <f>SUM(Q16:Q85)</f>
        <v>0</v>
      </c>
      <c r="R86" s="331"/>
    </row>
    <row r="87" spans="1:22" ht="20.100000000000001" customHeight="1" x14ac:dyDescent="0.2">
      <c r="B87" s="336"/>
      <c r="C87" s="336"/>
      <c r="D87" s="336"/>
      <c r="E87" s="336"/>
      <c r="F87" s="336"/>
      <c r="G87" s="336"/>
      <c r="H87" s="340"/>
      <c r="I87" s="336"/>
      <c r="J87" s="337"/>
      <c r="K87" s="337"/>
      <c r="L87" s="338"/>
      <c r="M87" s="336"/>
      <c r="N87" s="336"/>
      <c r="O87" s="336"/>
      <c r="P87" s="336"/>
      <c r="Q87" s="336"/>
      <c r="R87" s="336"/>
    </row>
    <row r="88" spans="1:22" ht="20.100000000000001" customHeight="1" x14ac:dyDescent="0.25">
      <c r="B88" s="339" t="s">
        <v>305</v>
      </c>
      <c r="C88" s="338">
        <v>0.14454031442000001</v>
      </c>
      <c r="D88" s="336"/>
      <c r="E88" s="336"/>
      <c r="F88" s="340">
        <f>+F86*C88</f>
        <v>19875.348377045269</v>
      </c>
      <c r="G88" s="337"/>
      <c r="H88" s="340">
        <f>+H86*C88</f>
        <v>11544.885878506393</v>
      </c>
      <c r="I88" s="336"/>
      <c r="J88" s="337"/>
      <c r="K88" s="340">
        <f>+K86*C88</f>
        <v>8330.4624985388764</v>
      </c>
      <c r="L88" s="338"/>
      <c r="M88" s="336"/>
      <c r="N88" s="340">
        <f>+N86*C88</f>
        <v>19875.348377045269</v>
      </c>
      <c r="O88" s="336"/>
      <c r="P88" s="336"/>
      <c r="Q88" s="340">
        <f>+Q86*C88</f>
        <v>0</v>
      </c>
      <c r="R88" s="336"/>
    </row>
    <row r="89" spans="1:22" ht="20.100000000000001" customHeight="1" x14ac:dyDescent="0.25">
      <c r="B89" s="339" t="s">
        <v>306</v>
      </c>
      <c r="C89" s="341">
        <v>0.05</v>
      </c>
      <c r="D89" s="336"/>
      <c r="E89" s="336"/>
      <c r="F89" s="340">
        <f>+F86*C89</f>
        <v>6875.3650000000016</v>
      </c>
      <c r="G89" s="336"/>
      <c r="H89" s="340">
        <f>+H86*C89</f>
        <v>3993.6560000000009</v>
      </c>
      <c r="I89" s="336"/>
      <c r="J89" s="337"/>
      <c r="K89" s="340">
        <f>+K86*C89</f>
        <v>2881.7090000000003</v>
      </c>
      <c r="L89" s="338"/>
      <c r="M89" s="336"/>
      <c r="N89" s="340">
        <f>+N86*C89</f>
        <v>6875.3650000000016</v>
      </c>
      <c r="O89" s="336"/>
      <c r="P89" s="336"/>
      <c r="Q89" s="340">
        <f>+Q86*C89</f>
        <v>0</v>
      </c>
      <c r="R89" s="336"/>
    </row>
    <row r="90" spans="1:22" ht="20.100000000000001" customHeight="1" x14ac:dyDescent="0.25">
      <c r="B90" s="339" t="s">
        <v>307</v>
      </c>
      <c r="C90" s="336"/>
      <c r="D90" s="336"/>
      <c r="E90" s="336"/>
      <c r="F90" s="342">
        <v>164258.01999999999</v>
      </c>
      <c r="G90" s="340"/>
      <c r="H90" s="342">
        <f>SUM(H86:H89)</f>
        <v>95411.661878506406</v>
      </c>
      <c r="I90" s="336"/>
      <c r="J90" s="337"/>
      <c r="K90" s="342">
        <f>SUM(K86:K89)</f>
        <v>68846.351498538876</v>
      </c>
      <c r="L90" s="338"/>
      <c r="M90" s="336"/>
      <c r="N90" s="342">
        <f>SUM(N86:N89)</f>
        <v>164258.01337704528</v>
      </c>
      <c r="O90" s="336"/>
      <c r="P90" s="336"/>
      <c r="Q90" s="342">
        <f>SUM(Q86:Q89)</f>
        <v>0</v>
      </c>
      <c r="R90" s="336"/>
    </row>
    <row r="91" spans="1:22" ht="20.100000000000001" customHeight="1" x14ac:dyDescent="0.25">
      <c r="B91" s="339" t="s">
        <v>106</v>
      </c>
      <c r="C91" s="341">
        <v>0.18</v>
      </c>
      <c r="D91" s="336"/>
      <c r="E91" s="336"/>
      <c r="F91" s="340">
        <f>+F90*C91</f>
        <v>29566.443599999999</v>
      </c>
      <c r="G91" s="337"/>
      <c r="H91" s="340">
        <f>+H90*C91</f>
        <v>17174.099138131154</v>
      </c>
      <c r="I91" s="336"/>
      <c r="J91" s="337"/>
      <c r="K91" s="340">
        <f>+K90*C91</f>
        <v>12392.343269736997</v>
      </c>
      <c r="L91" s="338"/>
      <c r="M91" s="336"/>
      <c r="N91" s="340">
        <f>+N90*C91</f>
        <v>29566.442407868148</v>
      </c>
      <c r="O91" s="336"/>
      <c r="P91" s="336"/>
      <c r="Q91" s="340">
        <f>+Q90*C91</f>
        <v>0</v>
      </c>
      <c r="R91" s="336"/>
    </row>
    <row r="92" spans="1:22" ht="20.100000000000001" customHeight="1" x14ac:dyDescent="0.25">
      <c r="B92" s="339" t="s">
        <v>312</v>
      </c>
      <c r="C92" s="336"/>
      <c r="D92" s="336"/>
      <c r="E92" s="336"/>
      <c r="F92" s="342">
        <f>+F91+F90</f>
        <v>193824.46359999999</v>
      </c>
      <c r="G92" s="336"/>
      <c r="H92" s="342">
        <f>SUM(H90:H91)</f>
        <v>112585.76101663755</v>
      </c>
      <c r="I92" s="336"/>
      <c r="J92" s="337"/>
      <c r="K92" s="342">
        <f>SUM(K90:K91)</f>
        <v>81238.694768275876</v>
      </c>
      <c r="L92" s="338"/>
      <c r="M92" s="336"/>
      <c r="N92" s="342">
        <f>SUM(N90:N91)</f>
        <v>193824.45578491344</v>
      </c>
      <c r="O92" s="336"/>
      <c r="P92" s="336"/>
      <c r="Q92" s="342">
        <f>SUM(Q90:Q91)</f>
        <v>0</v>
      </c>
      <c r="R92" s="336"/>
    </row>
    <row r="93" spans="1:22" ht="20.100000000000001" customHeight="1" x14ac:dyDescent="0.25">
      <c r="B93" s="343"/>
      <c r="C93" s="344"/>
      <c r="D93" s="344"/>
      <c r="E93" s="344"/>
      <c r="F93" s="345"/>
      <c r="G93" s="344"/>
      <c r="H93" s="345"/>
      <c r="I93" s="344"/>
      <c r="J93" s="344"/>
      <c r="K93" s="344"/>
      <c r="L93" s="344"/>
      <c r="M93" s="344"/>
      <c r="N93" s="344"/>
      <c r="O93" s="459"/>
      <c r="P93" s="344"/>
      <c r="Q93" s="344"/>
      <c r="R93" s="344"/>
    </row>
    <row r="94" spans="1:22" ht="20.100000000000001" customHeight="1" x14ac:dyDescent="0.25">
      <c r="B94" s="346" t="s">
        <v>308</v>
      </c>
      <c r="C94" s="347"/>
      <c r="D94" s="347"/>
      <c r="E94" s="347" t="s">
        <v>309</v>
      </c>
      <c r="F94" s="348">
        <f>+F92</f>
        <v>193824.46359999999</v>
      </c>
      <c r="G94" s="347"/>
      <c r="H94" s="348">
        <f>+H92</f>
        <v>112585.76101663755</v>
      </c>
      <c r="I94" s="349">
        <f>+H94/F94</f>
        <v>0.58086455613251886</v>
      </c>
      <c r="J94" s="347"/>
      <c r="K94" s="348">
        <f>+K92</f>
        <v>81238.694768275876</v>
      </c>
      <c r="L94" s="349">
        <f>+K94/F94</f>
        <v>0.41913540354704681</v>
      </c>
      <c r="M94" s="347"/>
      <c r="N94" s="348">
        <f>+N92</f>
        <v>193824.45578491344</v>
      </c>
      <c r="O94" s="349">
        <f>+N94/F94</f>
        <v>0.99999995967956568</v>
      </c>
      <c r="P94" s="347"/>
      <c r="Q94" s="348">
        <f>+Q92</f>
        <v>0</v>
      </c>
      <c r="R94" s="349">
        <f>100%-O94</f>
        <v>4.0320434324669918E-8</v>
      </c>
      <c r="U94" s="287">
        <v>1481.03</v>
      </c>
      <c r="V94" s="287" t="e">
        <v>#REF!</v>
      </c>
    </row>
    <row r="95" spans="1:22" ht="20.100000000000001" customHeight="1" x14ac:dyDescent="0.2"/>
    <row r="96" spans="1:22" ht="20.100000000000001" customHeight="1" x14ac:dyDescent="0.2">
      <c r="H96" s="464">
        <v>91686.997976701881</v>
      </c>
      <c r="I96" s="461">
        <v>0.47304141218168649</v>
      </c>
      <c r="K96" s="464">
        <v>20898.763039935664</v>
      </c>
      <c r="L96" s="461">
        <v>0.10782314395083235</v>
      </c>
      <c r="N96" s="287">
        <v>112585.76101663755</v>
      </c>
      <c r="O96" s="461">
        <v>0.58086455613251886</v>
      </c>
      <c r="Q96" s="287" t="s">
        <v>310</v>
      </c>
    </row>
    <row r="97" spans="11:11" x14ac:dyDescent="0.2">
      <c r="K97" s="451"/>
    </row>
    <row r="98" spans="11:11" ht="38.25" customHeight="1" x14ac:dyDescent="0.2"/>
  </sheetData>
  <mergeCells count="10">
    <mergeCell ref="M14:O14"/>
    <mergeCell ref="P13:R14"/>
    <mergeCell ref="G13:O13"/>
    <mergeCell ref="A1:R3"/>
    <mergeCell ref="C13:F14"/>
    <mergeCell ref="A13:A15"/>
    <mergeCell ref="B13:B15"/>
    <mergeCell ref="G14:I14"/>
    <mergeCell ref="J14:L14"/>
    <mergeCell ref="B6:K6"/>
  </mergeCells>
  <pageMargins left="0.31496062992125984" right="0.27559055118110237" top="0.74803149606299213" bottom="0.74803149606299213" header="0.31496062992125984" footer="0.31496062992125984"/>
  <pageSetup paperSize="9" scale="50" orientation="landscape" r:id="rId1"/>
  <rowBreaks count="2" manualBreakCount="2">
    <brk id="40" max="17" man="1"/>
    <brk id="7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view="pageBreakPreview" zoomScale="80" zoomScaleNormal="100" zoomScaleSheetLayoutView="80" workbookViewId="0">
      <selection activeCell="L28" sqref="L28"/>
    </sheetView>
  </sheetViews>
  <sheetFormatPr baseColWidth="10" defaultRowHeight="30" customHeight="1" x14ac:dyDescent="0.25"/>
  <cols>
    <col min="1" max="1" width="6.140625" style="361" customWidth="1"/>
    <col min="2" max="2" width="7.28515625" style="350" customWidth="1"/>
    <col min="3" max="3" width="11.7109375" style="350" customWidth="1"/>
    <col min="4" max="4" width="31.42578125" style="364" customWidth="1"/>
    <col min="5" max="5" width="6.28515625" style="362" customWidth="1"/>
    <col min="6" max="6" width="12.85546875" style="350" customWidth="1"/>
    <col min="7" max="7" width="11.28515625" style="350" customWidth="1"/>
    <col min="8" max="8" width="4.7109375" style="362" bestFit="1" customWidth="1"/>
    <col min="9" max="9" width="0.85546875" style="362" customWidth="1"/>
    <col min="10" max="10" width="8.28515625" style="363" customWidth="1"/>
    <col min="11" max="11" width="11.5703125" style="350" customWidth="1"/>
    <col min="12" max="12" width="8.140625" style="350" customWidth="1"/>
    <col min="13" max="13" width="6" style="350" customWidth="1"/>
    <col min="14" max="14" width="4.85546875" style="350" bestFit="1" customWidth="1"/>
    <col min="15" max="15" width="10.42578125" style="355" bestFit="1" customWidth="1"/>
    <col min="16" max="16" width="9.140625" style="356" bestFit="1" customWidth="1"/>
    <col min="17" max="16384" width="11.42578125" style="350"/>
  </cols>
  <sheetData>
    <row r="1" spans="1:17" ht="30" customHeight="1" x14ac:dyDescent="0.25">
      <c r="A1" s="659" t="s">
        <v>445</v>
      </c>
      <c r="B1" s="659"/>
      <c r="C1" s="659"/>
      <c r="D1" s="659"/>
      <c r="E1" s="659"/>
      <c r="F1" s="659"/>
      <c r="G1" s="659"/>
      <c r="H1" s="659"/>
      <c r="I1" s="659"/>
      <c r="J1" s="659"/>
      <c r="K1" s="659"/>
      <c r="L1" s="659"/>
      <c r="M1" s="659"/>
      <c r="N1" s="659"/>
      <c r="O1" s="659"/>
      <c r="P1" s="659"/>
    </row>
    <row r="2" spans="1:17" ht="30" customHeight="1" x14ac:dyDescent="0.25">
      <c r="A2" s="351">
        <v>1</v>
      </c>
      <c r="B2" s="352" t="s">
        <v>0</v>
      </c>
      <c r="C2" s="352"/>
      <c r="D2" s="353"/>
      <c r="E2" s="354"/>
      <c r="F2" s="352"/>
      <c r="G2" s="352"/>
      <c r="H2" s="354"/>
      <c r="I2" s="354"/>
      <c r="J2" s="352"/>
    </row>
    <row r="3" spans="1:17" ht="30" customHeight="1" x14ac:dyDescent="0.25">
      <c r="A3" s="357">
        <f>+A2+0.01</f>
        <v>1.01</v>
      </c>
      <c r="B3" s="358" t="s">
        <v>380</v>
      </c>
      <c r="C3" s="358"/>
      <c r="D3" s="359"/>
      <c r="E3" s="354"/>
      <c r="F3" s="358"/>
      <c r="G3" s="358"/>
      <c r="H3" s="354"/>
      <c r="I3" s="354"/>
      <c r="J3" s="360"/>
    </row>
    <row r="4" spans="1:17" ht="30" customHeight="1" x14ac:dyDescent="0.25">
      <c r="B4" s="358" t="s">
        <v>381</v>
      </c>
      <c r="D4" s="658" t="str">
        <f>+VAL!B6</f>
        <v>“REMODELACION DE LA LOSA DEPORTIVA; EN LA INSTITUCION EDUCATIVA N°10526 EN LA LOCALIDAD EL VERDE, DISTRITO DE CHALAMARCA, PROVINCIA DE CHOTA, DEPARTAMENTO DE CAJAMARCA</v>
      </c>
      <c r="E4" s="658"/>
      <c r="F4" s="658"/>
      <c r="G4" s="658"/>
      <c r="H4" s="658"/>
      <c r="I4" s="658"/>
      <c r="J4" s="658"/>
      <c r="K4" s="658"/>
      <c r="L4" s="658"/>
      <c r="M4" s="658"/>
      <c r="N4" s="658"/>
      <c r="O4" s="658"/>
      <c r="P4" s="658"/>
      <c r="Q4" s="405"/>
    </row>
    <row r="5" spans="1:17" ht="30" customHeight="1" x14ac:dyDescent="0.25">
      <c r="B5" s="358"/>
      <c r="D5" s="658"/>
      <c r="E5" s="658"/>
      <c r="F5" s="658"/>
      <c r="G5" s="658"/>
      <c r="H5" s="658"/>
      <c r="I5" s="658"/>
      <c r="J5" s="658"/>
      <c r="K5" s="658"/>
      <c r="L5" s="658"/>
      <c r="M5" s="658"/>
      <c r="N5" s="658"/>
      <c r="O5" s="658"/>
      <c r="P5" s="658"/>
      <c r="Q5" s="405"/>
    </row>
    <row r="6" spans="1:17" ht="30" customHeight="1" x14ac:dyDescent="0.25">
      <c r="B6" s="358" t="s">
        <v>382</v>
      </c>
      <c r="F6" s="356"/>
      <c r="G6" s="356"/>
      <c r="J6" s="356"/>
      <c r="K6" s="363"/>
      <c r="L6" s="363"/>
    </row>
    <row r="7" spans="1:17" ht="30" customHeight="1" x14ac:dyDescent="0.25">
      <c r="D7" s="359" t="s">
        <v>383</v>
      </c>
      <c r="E7" s="362" t="s">
        <v>2</v>
      </c>
      <c r="F7" s="356" t="str">
        <f>+'DATO GENERALES'!C8</f>
        <v>EL VERDE</v>
      </c>
      <c r="G7" s="356"/>
      <c r="J7" s="356"/>
      <c r="K7" s="363"/>
      <c r="L7" s="363"/>
    </row>
    <row r="8" spans="1:17" ht="30" customHeight="1" x14ac:dyDescent="0.25">
      <c r="D8" s="359" t="s">
        <v>384</v>
      </c>
      <c r="E8" s="362" t="s">
        <v>2</v>
      </c>
      <c r="F8" s="356" t="str">
        <f>+'DATO GENERALES'!C7</f>
        <v>CHALAMARCA</v>
      </c>
      <c r="G8" s="356"/>
      <c r="J8" s="356"/>
      <c r="K8" s="363"/>
      <c r="L8" s="363"/>
    </row>
    <row r="9" spans="1:17" ht="30" customHeight="1" x14ac:dyDescent="0.25">
      <c r="D9" s="359" t="s">
        <v>385</v>
      </c>
      <c r="E9" s="362" t="s">
        <v>2</v>
      </c>
      <c r="F9" s="356" t="str">
        <f>[2]DATOSGEN!E8</f>
        <v>CHOTA</v>
      </c>
      <c r="G9" s="356"/>
      <c r="J9" s="356"/>
      <c r="K9" s="363"/>
      <c r="L9" s="363"/>
    </row>
    <row r="10" spans="1:17" ht="30" customHeight="1" x14ac:dyDescent="0.25">
      <c r="D10" s="359" t="s">
        <v>386</v>
      </c>
      <c r="E10" s="362" t="s">
        <v>2</v>
      </c>
      <c r="F10" s="356" t="str">
        <f>[2]DATOSGEN!E7</f>
        <v>CAJAMARCA</v>
      </c>
      <c r="G10" s="356"/>
      <c r="J10" s="356"/>
      <c r="K10" s="363"/>
      <c r="L10" s="363"/>
    </row>
    <row r="11" spans="1:17" ht="30" customHeight="1" x14ac:dyDescent="0.25">
      <c r="F11" s="356"/>
      <c r="G11" s="356"/>
      <c r="J11" s="356"/>
      <c r="K11" s="363"/>
      <c r="L11" s="363"/>
    </row>
    <row r="12" spans="1:17" ht="30" customHeight="1" x14ac:dyDescent="0.25">
      <c r="A12" s="357">
        <f>+A3+0.01</f>
        <v>1.02</v>
      </c>
      <c r="B12" s="358" t="s">
        <v>387</v>
      </c>
      <c r="F12" s="356"/>
      <c r="G12" s="356"/>
      <c r="J12" s="356"/>
      <c r="K12" s="363"/>
      <c r="L12" s="363"/>
    </row>
    <row r="13" spans="1:17" ht="30" customHeight="1" x14ac:dyDescent="0.25">
      <c r="B13" s="358" t="s">
        <v>381</v>
      </c>
      <c r="D13" s="365" t="str">
        <f>+'DATO GENERALES'!C10</f>
        <v>ARQ. CESAR HERNAN SALDAÑA IDROGO</v>
      </c>
      <c r="F13" s="356"/>
      <c r="G13" s="356"/>
      <c r="J13" s="356"/>
      <c r="K13" s="363"/>
      <c r="L13" s="363"/>
    </row>
    <row r="14" spans="1:17" ht="30" customHeight="1" x14ac:dyDescent="0.25">
      <c r="B14" s="358" t="s">
        <v>388</v>
      </c>
      <c r="D14" s="364" t="s">
        <v>389</v>
      </c>
      <c r="F14" s="356"/>
      <c r="G14" s="356"/>
      <c r="J14" s="356"/>
      <c r="K14" s="363"/>
      <c r="L14" s="363"/>
    </row>
    <row r="15" spans="1:17" ht="30" customHeight="1" x14ac:dyDescent="0.25">
      <c r="B15" s="358" t="s">
        <v>390</v>
      </c>
      <c r="F15" s="356"/>
      <c r="G15" s="356"/>
      <c r="J15" s="356"/>
      <c r="K15" s="363"/>
      <c r="L15" s="363"/>
      <c r="P15" s="350"/>
    </row>
    <row r="16" spans="1:17" ht="30" customHeight="1" x14ac:dyDescent="0.25">
      <c r="B16" s="358" t="s">
        <v>391</v>
      </c>
      <c r="D16" s="367"/>
      <c r="E16" s="389"/>
      <c r="F16" s="390"/>
      <c r="G16" s="390"/>
      <c r="H16" s="389"/>
      <c r="I16" s="389"/>
      <c r="J16" s="390"/>
      <c r="K16" s="363"/>
      <c r="L16" s="363"/>
      <c r="P16" s="350"/>
    </row>
    <row r="17" spans="1:16" ht="30" customHeight="1" x14ac:dyDescent="0.25">
      <c r="F17" s="356"/>
      <c r="G17" s="356"/>
      <c r="J17" s="350"/>
      <c r="P17" s="350"/>
    </row>
    <row r="18" spans="1:16" ht="30" customHeight="1" x14ac:dyDescent="0.25">
      <c r="A18" s="357">
        <f>+A12+0.01</f>
        <v>1.03</v>
      </c>
      <c r="B18" s="358" t="s">
        <v>392</v>
      </c>
      <c r="C18" s="358"/>
      <c r="D18" s="359"/>
      <c r="E18" s="391" t="s">
        <v>2</v>
      </c>
      <c r="F18" s="660">
        <f>+'DATO GENERALES'!C19</f>
        <v>193824.46</v>
      </c>
      <c r="G18" s="660"/>
      <c r="H18" s="660"/>
      <c r="I18" s="660"/>
      <c r="J18" s="660"/>
      <c r="K18" s="361" t="str">
        <f>[2]DATOSGEN!F21</f>
        <v>( incl. I.G.V.)</v>
      </c>
      <c r="P18" s="350"/>
    </row>
    <row r="19" spans="1:16" ht="30" customHeight="1" x14ac:dyDescent="0.25">
      <c r="A19" s="357">
        <f t="shared" ref="A19:A33" si="0">+A18+0.01</f>
        <v>1.04</v>
      </c>
      <c r="B19" s="358" t="s">
        <v>393</v>
      </c>
      <c r="C19" s="358"/>
      <c r="D19" s="359"/>
      <c r="E19" s="391" t="s">
        <v>2</v>
      </c>
      <c r="F19" s="356" t="str">
        <f>+'DATO GENERALES'!C12</f>
        <v>N° 085 - 2020 - GSRCHOTA</v>
      </c>
      <c r="G19" s="392"/>
      <c r="H19" s="393"/>
      <c r="I19" s="392"/>
      <c r="J19" s="392"/>
      <c r="P19" s="350"/>
    </row>
    <row r="20" spans="1:16" ht="30" customHeight="1" x14ac:dyDescent="0.25">
      <c r="A20" s="357">
        <f t="shared" si="0"/>
        <v>1.05</v>
      </c>
      <c r="B20" s="358" t="s">
        <v>394</v>
      </c>
      <c r="C20" s="358"/>
      <c r="D20" s="359"/>
      <c r="E20" s="391" t="s">
        <v>2</v>
      </c>
      <c r="F20" s="643">
        <f>+'DATO GENERALES'!C24</f>
        <v>44204</v>
      </c>
      <c r="G20" s="643"/>
      <c r="H20" s="643"/>
      <c r="I20" s="394"/>
      <c r="J20" s="350"/>
      <c r="P20" s="350"/>
    </row>
    <row r="21" spans="1:16" ht="30" customHeight="1" x14ac:dyDescent="0.25">
      <c r="A21" s="357">
        <f t="shared" si="0"/>
        <v>1.06</v>
      </c>
      <c r="B21" s="358" t="s">
        <v>208</v>
      </c>
      <c r="C21" s="358"/>
      <c r="D21" s="359"/>
      <c r="E21" s="391" t="s">
        <v>2</v>
      </c>
      <c r="F21" s="643">
        <f>+'DATO GENERALES'!C25</f>
        <v>44205</v>
      </c>
      <c r="G21" s="643"/>
      <c r="H21" s="643"/>
      <c r="I21" s="643"/>
      <c r="J21" s="643"/>
      <c r="P21" s="350"/>
    </row>
    <row r="22" spans="1:16" ht="30" customHeight="1" x14ac:dyDescent="0.25">
      <c r="A22" s="357">
        <f t="shared" si="0"/>
        <v>1.07</v>
      </c>
      <c r="B22" s="358" t="s">
        <v>395</v>
      </c>
      <c r="C22" s="358"/>
      <c r="D22" s="359"/>
      <c r="E22" s="391" t="s">
        <v>2</v>
      </c>
      <c r="F22" s="350" t="str">
        <f>'[2]VAL-02'!S6</f>
        <v>45 DÍAS CALENDARIOS</v>
      </c>
      <c r="G22" s="356"/>
      <c r="J22" s="350"/>
      <c r="P22" s="350"/>
    </row>
    <row r="23" spans="1:16" ht="30" customHeight="1" x14ac:dyDescent="0.25">
      <c r="A23" s="357">
        <f t="shared" si="0"/>
        <v>1.08</v>
      </c>
      <c r="B23" s="358" t="s">
        <v>396</v>
      </c>
      <c r="C23" s="358"/>
      <c r="D23" s="359"/>
      <c r="E23" s="391" t="s">
        <v>2</v>
      </c>
      <c r="F23" s="643">
        <f>+'DATO GENERALES'!C26</f>
        <v>44250</v>
      </c>
      <c r="G23" s="643"/>
      <c r="H23" s="643"/>
      <c r="I23" s="643"/>
      <c r="J23" s="643"/>
      <c r="P23" s="350"/>
    </row>
    <row r="24" spans="1:16" ht="30" customHeight="1" x14ac:dyDescent="0.25">
      <c r="A24" s="357">
        <f t="shared" si="0"/>
        <v>1.0900000000000001</v>
      </c>
      <c r="B24" s="358" t="s">
        <v>210</v>
      </c>
      <c r="C24" s="358"/>
      <c r="D24" s="359"/>
      <c r="E24" s="391" t="s">
        <v>2</v>
      </c>
      <c r="F24" s="643" t="s">
        <v>505</v>
      </c>
      <c r="G24" s="643"/>
      <c r="H24" s="643"/>
      <c r="I24" s="643"/>
      <c r="J24" s="643"/>
      <c r="P24" s="350"/>
    </row>
    <row r="25" spans="1:16" ht="30" customHeight="1" x14ac:dyDescent="0.25">
      <c r="A25" s="357">
        <f>+A24+0.01</f>
        <v>1.1000000000000001</v>
      </c>
      <c r="B25" s="358" t="s">
        <v>212</v>
      </c>
      <c r="C25" s="358"/>
      <c r="D25" s="359"/>
      <c r="E25" s="391" t="s">
        <v>2</v>
      </c>
      <c r="F25" s="643" t="s">
        <v>499</v>
      </c>
      <c r="G25" s="643"/>
      <c r="H25" s="643"/>
      <c r="I25" s="643"/>
      <c r="J25" s="643"/>
      <c r="P25" s="350"/>
    </row>
    <row r="26" spans="1:16" ht="30" customHeight="1" x14ac:dyDescent="0.25">
      <c r="A26" s="357">
        <f>+A25+0.01</f>
        <v>1.1100000000000001</v>
      </c>
      <c r="B26" s="358" t="s">
        <v>215</v>
      </c>
      <c r="C26" s="358"/>
      <c r="D26" s="359"/>
      <c r="E26" s="391" t="s">
        <v>2</v>
      </c>
      <c r="F26" s="643" t="s">
        <v>506</v>
      </c>
      <c r="G26" s="643"/>
      <c r="H26" s="643"/>
      <c r="I26" s="643"/>
      <c r="J26" s="643"/>
      <c r="P26" s="350"/>
    </row>
    <row r="27" spans="1:16" ht="30" customHeight="1" x14ac:dyDescent="0.25">
      <c r="A27" s="357">
        <f>+A26+0.01</f>
        <v>1.1200000000000001</v>
      </c>
      <c r="B27" s="358" t="s">
        <v>397</v>
      </c>
      <c r="C27" s="358"/>
      <c r="D27" s="359"/>
      <c r="E27" s="391" t="s">
        <v>398</v>
      </c>
      <c r="F27" s="356" t="s">
        <v>399</v>
      </c>
      <c r="G27" s="356"/>
      <c r="J27" s="350"/>
      <c r="P27" s="350"/>
    </row>
    <row r="28" spans="1:16" ht="30" customHeight="1" x14ac:dyDescent="0.25">
      <c r="A28" s="357">
        <f t="shared" si="0"/>
        <v>1.1300000000000001</v>
      </c>
      <c r="B28" s="358" t="s">
        <v>400</v>
      </c>
      <c r="C28" s="358"/>
      <c r="D28" s="359"/>
      <c r="E28" s="391" t="s">
        <v>398</v>
      </c>
      <c r="F28" s="356" t="s">
        <v>399</v>
      </c>
      <c r="G28" s="356"/>
      <c r="J28" s="350"/>
      <c r="P28" s="350"/>
    </row>
    <row r="29" spans="1:16" ht="30" customHeight="1" x14ac:dyDescent="0.25">
      <c r="A29" s="357">
        <f t="shared" si="0"/>
        <v>1.1400000000000001</v>
      </c>
      <c r="B29" s="358" t="s">
        <v>213</v>
      </c>
      <c r="C29" s="358"/>
      <c r="D29" s="359"/>
      <c r="E29" s="391" t="s">
        <v>398</v>
      </c>
      <c r="F29" s="356"/>
      <c r="G29" s="356"/>
      <c r="J29" s="350"/>
      <c r="P29" s="350"/>
    </row>
    <row r="30" spans="1:16" ht="30" customHeight="1" x14ac:dyDescent="0.25">
      <c r="A30" s="357">
        <f t="shared" si="0"/>
        <v>1.1500000000000001</v>
      </c>
      <c r="B30" s="358" t="s">
        <v>401</v>
      </c>
      <c r="C30" s="358"/>
      <c r="D30" s="359"/>
      <c r="E30" s="391" t="s">
        <v>398</v>
      </c>
      <c r="F30" s="395">
        <v>0</v>
      </c>
      <c r="G30" s="356"/>
      <c r="J30" s="350"/>
      <c r="P30" s="350"/>
    </row>
    <row r="31" spans="1:16" ht="30" customHeight="1" x14ac:dyDescent="0.25">
      <c r="A31" s="357">
        <f t="shared" si="0"/>
        <v>1.1600000000000001</v>
      </c>
      <c r="B31" s="358" t="s">
        <v>443</v>
      </c>
      <c r="C31" s="358"/>
      <c r="D31" s="359"/>
      <c r="E31" s="391" t="s">
        <v>2</v>
      </c>
      <c r="F31" s="395">
        <v>0</v>
      </c>
      <c r="G31" s="356"/>
      <c r="J31" s="350"/>
    </row>
    <row r="32" spans="1:16" ht="30" customHeight="1" x14ac:dyDescent="0.25">
      <c r="A32" s="357">
        <f t="shared" si="0"/>
        <v>1.1700000000000002</v>
      </c>
      <c r="B32" s="358" t="s">
        <v>444</v>
      </c>
      <c r="C32" s="358"/>
      <c r="D32" s="359"/>
      <c r="E32" s="391" t="s">
        <v>2</v>
      </c>
      <c r="F32" s="406">
        <f>+K40</f>
        <v>1</v>
      </c>
      <c r="G32" s="396"/>
      <c r="J32" s="350"/>
    </row>
    <row r="33" spans="1:16" ht="30" customHeight="1" x14ac:dyDescent="0.25">
      <c r="A33" s="357">
        <f t="shared" si="0"/>
        <v>1.1800000000000002</v>
      </c>
      <c r="B33" s="358" t="s">
        <v>402</v>
      </c>
      <c r="C33" s="358"/>
      <c r="D33" s="359"/>
      <c r="E33" s="391" t="s">
        <v>2</v>
      </c>
      <c r="F33" s="396">
        <f>+K41</f>
        <v>0.99999995967956568</v>
      </c>
      <c r="G33" s="396"/>
      <c r="J33" s="350"/>
    </row>
    <row r="34" spans="1:16" ht="30" customHeight="1" x14ac:dyDescent="0.25">
      <c r="F34" s="356"/>
      <c r="G34" s="356"/>
      <c r="J34" s="350"/>
    </row>
    <row r="35" spans="1:16" ht="30" customHeight="1" x14ac:dyDescent="0.25">
      <c r="F35" s="356"/>
      <c r="G35" s="356"/>
      <c r="J35" s="350"/>
    </row>
    <row r="36" spans="1:16" ht="30" customHeight="1" x14ac:dyDescent="0.25">
      <c r="A36" s="357">
        <v>2</v>
      </c>
      <c r="B36" s="358" t="s">
        <v>403</v>
      </c>
      <c r="C36" s="358"/>
      <c r="D36" s="359"/>
      <c r="F36" s="356"/>
      <c r="G36" s="356"/>
      <c r="J36" s="350"/>
    </row>
    <row r="37" spans="1:16" ht="30" customHeight="1" x14ac:dyDescent="0.25">
      <c r="A37" s="357">
        <f>+A36+0.01</f>
        <v>2.0099999999999998</v>
      </c>
      <c r="B37" s="358" t="s">
        <v>404</v>
      </c>
      <c r="C37" s="358"/>
      <c r="D37" s="359"/>
      <c r="F37" s="356"/>
      <c r="G37" s="356"/>
      <c r="J37" s="350"/>
    </row>
    <row r="38" spans="1:16" ht="30" customHeight="1" x14ac:dyDescent="0.25">
      <c r="F38" s="356"/>
      <c r="G38" s="356"/>
      <c r="J38" s="350"/>
    </row>
    <row r="39" spans="1:16" ht="30" customHeight="1" x14ac:dyDescent="0.25">
      <c r="B39" s="661" t="s">
        <v>405</v>
      </c>
      <c r="C39" s="662"/>
      <c r="D39" s="663"/>
      <c r="E39" s="397"/>
      <c r="F39" s="661" t="s">
        <v>406</v>
      </c>
      <c r="G39" s="663"/>
      <c r="H39" s="661" t="s">
        <v>407</v>
      </c>
      <c r="I39" s="662"/>
      <c r="J39" s="663"/>
      <c r="K39" s="661" t="s">
        <v>408</v>
      </c>
      <c r="L39" s="663"/>
    </row>
    <row r="40" spans="1:16" ht="30" customHeight="1" x14ac:dyDescent="0.25">
      <c r="B40" s="398" t="s">
        <v>40</v>
      </c>
      <c r="C40" s="399"/>
      <c r="D40" s="400"/>
      <c r="F40" s="649">
        <f>32.95%+43.95%</f>
        <v>0.76900000000000002</v>
      </c>
      <c r="G40" s="651"/>
      <c r="H40" s="649">
        <f>+K40-F40</f>
        <v>0.23099999999999998</v>
      </c>
      <c r="I40" s="650"/>
      <c r="J40" s="651"/>
      <c r="K40" s="652">
        <v>1</v>
      </c>
      <c r="L40" s="653"/>
    </row>
    <row r="41" spans="1:16" ht="30" customHeight="1" x14ac:dyDescent="0.25">
      <c r="B41" s="398" t="s">
        <v>409</v>
      </c>
      <c r="C41" s="399"/>
      <c r="D41" s="400"/>
      <c r="F41" s="654">
        <f>+VAL!I94</f>
        <v>0.58086455613251886</v>
      </c>
      <c r="G41" s="655"/>
      <c r="H41" s="649">
        <f>+VAL!L94</f>
        <v>0.41913540354704681</v>
      </c>
      <c r="I41" s="650"/>
      <c r="J41" s="651"/>
      <c r="K41" s="656">
        <f>+F41+H41</f>
        <v>0.99999995967956568</v>
      </c>
      <c r="L41" s="657"/>
      <c r="O41" s="407"/>
    </row>
    <row r="42" spans="1:16" ht="30" customHeight="1" x14ac:dyDescent="0.25">
      <c r="O42" s="407"/>
    </row>
    <row r="43" spans="1:16" ht="30" customHeight="1" x14ac:dyDescent="0.25">
      <c r="G43" s="456"/>
      <c r="K43" s="456"/>
      <c r="O43" s="407"/>
    </row>
    <row r="44" spans="1:16" ht="30" customHeight="1" x14ac:dyDescent="0.25">
      <c r="A44" s="357">
        <v>3</v>
      </c>
      <c r="B44" s="358" t="s">
        <v>412</v>
      </c>
    </row>
    <row r="45" spans="1:16" ht="49.5" customHeight="1" x14ac:dyDescent="0.25">
      <c r="B45" s="637" t="s">
        <v>413</v>
      </c>
      <c r="C45" s="637"/>
      <c r="D45" s="637"/>
      <c r="E45" s="637"/>
      <c r="F45" s="637"/>
      <c r="G45" s="637"/>
      <c r="H45" s="637"/>
      <c r="I45" s="637"/>
      <c r="J45" s="637"/>
      <c r="K45" s="637"/>
      <c r="L45" s="637"/>
      <c r="M45" s="637"/>
      <c r="N45" s="637"/>
      <c r="O45" s="637"/>
      <c r="P45" s="637"/>
    </row>
    <row r="46" spans="1:16" ht="30" customHeight="1" x14ac:dyDescent="0.25">
      <c r="B46" s="363"/>
      <c r="C46" s="363"/>
      <c r="F46" s="363"/>
      <c r="G46" s="363"/>
      <c r="K46" s="363"/>
      <c r="L46" s="363"/>
      <c r="M46" s="363"/>
      <c r="N46" s="363"/>
    </row>
    <row r="47" spans="1:16" ht="30" customHeight="1" x14ac:dyDescent="0.25">
      <c r="B47" s="363"/>
      <c r="C47" s="350" t="s">
        <v>414</v>
      </c>
      <c r="E47" s="362" t="s">
        <v>2</v>
      </c>
      <c r="F47" s="643" t="str">
        <f>'[2]VAL 01'!S6</f>
        <v>45 DÍAS CALENDARIOS</v>
      </c>
      <c r="G47" s="643"/>
      <c r="H47" s="643"/>
      <c r="I47" s="643"/>
      <c r="J47" s="643"/>
      <c r="K47" s="363"/>
      <c r="L47" s="363"/>
      <c r="M47" s="363"/>
      <c r="N47" s="363"/>
    </row>
    <row r="48" spans="1:16" ht="30" customHeight="1" x14ac:dyDescent="0.25">
      <c r="B48" s="363"/>
      <c r="C48" s="350" t="s">
        <v>415</v>
      </c>
      <c r="E48" s="362" t="s">
        <v>2</v>
      </c>
      <c r="F48" s="643">
        <f>+'DATO GENERALES'!C25</f>
        <v>44205</v>
      </c>
      <c r="G48" s="643"/>
      <c r="H48" s="643"/>
      <c r="I48" s="643"/>
      <c r="J48" s="643"/>
      <c r="K48" s="363"/>
      <c r="L48" s="363"/>
      <c r="M48" s="363"/>
      <c r="N48" s="363"/>
    </row>
    <row r="49" spans="1:16" ht="30" customHeight="1" x14ac:dyDescent="0.25">
      <c r="B49" s="363"/>
      <c r="C49" s="350" t="s">
        <v>416</v>
      </c>
      <c r="E49" s="362" t="s">
        <v>2</v>
      </c>
      <c r="F49" s="643">
        <f>+'DATO GENERALES'!C26</f>
        <v>44250</v>
      </c>
      <c r="G49" s="643"/>
      <c r="H49" s="643"/>
      <c r="I49" s="643"/>
      <c r="J49" s="643"/>
      <c r="K49" s="363"/>
      <c r="L49" s="363"/>
      <c r="M49" s="363"/>
      <c r="N49" s="363"/>
    </row>
    <row r="50" spans="1:16" ht="30" customHeight="1" x14ac:dyDescent="0.25">
      <c r="B50" s="363"/>
      <c r="C50" s="350" t="s">
        <v>417</v>
      </c>
      <c r="E50" s="362" t="s">
        <v>2</v>
      </c>
      <c r="F50" s="394" t="s">
        <v>467</v>
      </c>
      <c r="G50" s="394"/>
      <c r="H50" s="394"/>
      <c r="I50" s="394"/>
      <c r="J50" s="394"/>
      <c r="K50" s="363"/>
      <c r="L50" s="363"/>
      <c r="M50" s="363"/>
      <c r="N50" s="363"/>
    </row>
    <row r="51" spans="1:16" ht="30" customHeight="1" x14ac:dyDescent="0.25">
      <c r="B51" s="363"/>
      <c r="C51" s="350" t="s">
        <v>418</v>
      </c>
      <c r="E51" s="362" t="s">
        <v>2</v>
      </c>
      <c r="F51" s="643"/>
      <c r="G51" s="643"/>
      <c r="H51" s="643"/>
      <c r="I51" s="643"/>
      <c r="J51" s="643"/>
      <c r="K51" s="363"/>
      <c r="L51" s="363"/>
      <c r="M51" s="363"/>
      <c r="N51" s="363"/>
    </row>
    <row r="52" spans="1:16" ht="30" customHeight="1" x14ac:dyDescent="0.25">
      <c r="B52" s="363"/>
      <c r="C52" s="350" t="s">
        <v>419</v>
      </c>
      <c r="E52" s="362" t="s">
        <v>2</v>
      </c>
      <c r="F52" s="643"/>
      <c r="G52" s="643"/>
      <c r="H52" s="643"/>
      <c r="I52" s="643"/>
      <c r="J52" s="643"/>
      <c r="K52" s="363"/>
      <c r="L52" s="363"/>
      <c r="M52" s="363"/>
      <c r="N52" s="363"/>
    </row>
    <row r="53" spans="1:16" ht="30" customHeight="1" x14ac:dyDescent="0.25">
      <c r="B53" s="363"/>
      <c r="C53" s="350" t="s">
        <v>420</v>
      </c>
      <c r="E53" s="362" t="s">
        <v>2</v>
      </c>
      <c r="F53" s="643"/>
      <c r="G53" s="643"/>
      <c r="H53" s="643"/>
      <c r="I53" s="643"/>
      <c r="J53" s="643"/>
      <c r="K53" s="363"/>
      <c r="L53" s="363"/>
      <c r="M53" s="363"/>
      <c r="N53" s="363"/>
    </row>
    <row r="54" spans="1:16" ht="30" customHeight="1" x14ac:dyDescent="0.25">
      <c r="B54" s="363"/>
      <c r="C54" s="363"/>
      <c r="F54" s="363"/>
      <c r="G54" s="363"/>
      <c r="K54" s="363"/>
      <c r="L54" s="363"/>
      <c r="M54" s="363"/>
      <c r="N54" s="363"/>
    </row>
    <row r="55" spans="1:16" ht="30" customHeight="1" x14ac:dyDescent="0.25">
      <c r="A55" s="357">
        <v>4</v>
      </c>
      <c r="B55" s="360" t="s">
        <v>421</v>
      </c>
      <c r="C55" s="363"/>
      <c r="F55" s="363"/>
      <c r="G55" s="363"/>
      <c r="K55" s="363"/>
      <c r="L55" s="363"/>
      <c r="M55" s="363"/>
      <c r="N55" s="363"/>
    </row>
    <row r="56" spans="1:16" ht="30" customHeight="1" x14ac:dyDescent="0.25">
      <c r="B56" s="638" t="s">
        <v>468</v>
      </c>
      <c r="C56" s="638"/>
      <c r="D56" s="638"/>
      <c r="E56" s="638"/>
      <c r="F56" s="638"/>
      <c r="G56" s="638"/>
      <c r="H56" s="638"/>
      <c r="I56" s="638"/>
      <c r="J56" s="638"/>
      <c r="K56" s="638"/>
      <c r="L56" s="638"/>
      <c r="M56" s="638"/>
      <c r="N56" s="638"/>
      <c r="O56" s="638"/>
      <c r="P56" s="638"/>
    </row>
    <row r="57" spans="1:16" ht="30" customHeight="1" x14ac:dyDescent="0.25">
      <c r="B57" s="638"/>
      <c r="C57" s="638"/>
      <c r="D57" s="638"/>
      <c r="E57" s="638"/>
      <c r="F57" s="638"/>
      <c r="G57" s="638"/>
      <c r="H57" s="638"/>
      <c r="I57" s="638"/>
      <c r="J57" s="638"/>
      <c r="K57" s="638"/>
      <c r="L57" s="638"/>
      <c r="M57" s="638"/>
      <c r="N57" s="638"/>
      <c r="O57" s="638"/>
      <c r="P57" s="638"/>
    </row>
    <row r="58" spans="1:16" ht="30" customHeight="1" x14ac:dyDescent="0.25">
      <c r="B58" s="363"/>
      <c r="C58" s="363"/>
      <c r="F58" s="363"/>
      <c r="G58" s="363"/>
      <c r="K58" s="363"/>
      <c r="L58" s="363"/>
      <c r="M58" s="363"/>
      <c r="N58" s="363"/>
    </row>
    <row r="59" spans="1:16" ht="30" customHeight="1" x14ac:dyDescent="0.25">
      <c r="B59" s="638" t="s">
        <v>469</v>
      </c>
      <c r="C59" s="638"/>
      <c r="D59" s="638"/>
      <c r="E59" s="638"/>
      <c r="F59" s="638"/>
      <c r="G59" s="638"/>
      <c r="H59" s="638"/>
      <c r="I59" s="638"/>
      <c r="J59" s="638"/>
      <c r="K59" s="638"/>
      <c r="L59" s="638"/>
      <c r="M59" s="638"/>
      <c r="N59" s="638"/>
      <c r="O59" s="638"/>
      <c r="P59" s="638"/>
    </row>
    <row r="60" spans="1:16" ht="30" customHeight="1" x14ac:dyDescent="0.25">
      <c r="B60" s="638"/>
      <c r="C60" s="638"/>
      <c r="D60" s="638"/>
      <c r="E60" s="638"/>
      <c r="F60" s="638"/>
      <c r="G60" s="638"/>
      <c r="H60" s="638"/>
      <c r="I60" s="638"/>
      <c r="J60" s="638"/>
      <c r="K60" s="638"/>
      <c r="L60" s="638"/>
      <c r="M60" s="638"/>
      <c r="N60" s="638"/>
      <c r="O60" s="638"/>
      <c r="P60" s="638"/>
    </row>
    <row r="61" spans="1:16" ht="30" customHeight="1" x14ac:dyDescent="0.25">
      <c r="B61" s="638"/>
      <c r="C61" s="638"/>
      <c r="D61" s="638"/>
      <c r="E61" s="638"/>
      <c r="F61" s="638"/>
      <c r="G61" s="638"/>
      <c r="H61" s="638"/>
      <c r="I61" s="638"/>
      <c r="J61" s="638"/>
      <c r="K61" s="638"/>
      <c r="L61" s="638"/>
      <c r="M61" s="638"/>
      <c r="N61" s="638"/>
      <c r="O61" s="638"/>
      <c r="P61" s="638"/>
    </row>
    <row r="62" spans="1:16" ht="30" customHeight="1" x14ac:dyDescent="0.25">
      <c r="B62" s="638"/>
      <c r="C62" s="638"/>
      <c r="D62" s="638"/>
      <c r="E62" s="638"/>
      <c r="F62" s="638"/>
      <c r="G62" s="638"/>
      <c r="H62" s="638"/>
      <c r="I62" s="638"/>
      <c r="J62" s="638"/>
      <c r="K62" s="638"/>
      <c r="L62" s="638"/>
      <c r="M62" s="638"/>
      <c r="N62" s="638"/>
      <c r="O62" s="638"/>
      <c r="P62" s="638"/>
    </row>
    <row r="63" spans="1:16" ht="30" customHeight="1" x14ac:dyDescent="0.25">
      <c r="A63" s="357">
        <f>+A55+0.01</f>
        <v>4.01</v>
      </c>
      <c r="B63" s="358" t="s">
        <v>422</v>
      </c>
      <c r="C63" s="363"/>
      <c r="F63" s="363"/>
      <c r="G63" s="363"/>
      <c r="K63" s="363"/>
      <c r="L63" s="363"/>
      <c r="M63" s="363"/>
      <c r="N63" s="363"/>
    </row>
    <row r="64" spans="1:16" ht="30" customHeight="1" x14ac:dyDescent="0.25">
      <c r="B64" s="391" t="s">
        <v>477</v>
      </c>
      <c r="C64" s="363"/>
      <c r="F64" s="363"/>
      <c r="G64" s="363"/>
      <c r="K64" s="363"/>
      <c r="L64" s="363"/>
      <c r="M64" s="363"/>
      <c r="N64" s="363"/>
    </row>
    <row r="65" spans="1:16" ht="30" customHeight="1" x14ac:dyDescent="0.25">
      <c r="B65" s="363"/>
      <c r="C65" s="363"/>
      <c r="F65" s="363"/>
      <c r="G65" s="363"/>
      <c r="K65" s="363"/>
      <c r="L65" s="363"/>
      <c r="M65" s="363"/>
      <c r="N65" s="363"/>
    </row>
    <row r="66" spans="1:16" ht="30" customHeight="1" x14ac:dyDescent="0.25">
      <c r="A66" s="357">
        <f>+A63+0.01</f>
        <v>4.0199999999999996</v>
      </c>
      <c r="B66" s="358" t="s">
        <v>423</v>
      </c>
      <c r="C66" s="363"/>
      <c r="F66" s="363"/>
      <c r="G66" s="363"/>
      <c r="K66" s="363"/>
      <c r="L66" s="363"/>
      <c r="M66" s="363"/>
      <c r="N66" s="363"/>
    </row>
    <row r="67" spans="1:16" ht="45" customHeight="1" x14ac:dyDescent="0.25">
      <c r="B67" s="648" t="s">
        <v>424</v>
      </c>
      <c r="C67" s="648"/>
      <c r="D67" s="648"/>
      <c r="E67" s="648"/>
      <c r="F67" s="648"/>
      <c r="G67" s="648"/>
      <c r="H67" s="648"/>
      <c r="I67" s="648"/>
      <c r="J67" s="648"/>
      <c r="K67" s="648"/>
      <c r="L67" s="648"/>
      <c r="M67" s="648"/>
      <c r="N67" s="648"/>
      <c r="O67" s="648"/>
      <c r="P67" s="648"/>
    </row>
    <row r="68" spans="1:16" ht="30" customHeight="1" x14ac:dyDescent="0.25">
      <c r="B68" s="401"/>
      <c r="C68" s="401"/>
      <c r="D68" s="367"/>
      <c r="E68" s="389"/>
      <c r="F68" s="402"/>
      <c r="G68" s="401"/>
      <c r="H68" s="389"/>
      <c r="K68" s="363"/>
      <c r="L68" s="363"/>
      <c r="M68" s="363"/>
      <c r="N68" s="363"/>
    </row>
    <row r="69" spans="1:16" ht="30" customHeight="1" x14ac:dyDescent="0.25">
      <c r="A69" s="357">
        <v>5</v>
      </c>
      <c r="B69" s="358" t="s">
        <v>425</v>
      </c>
    </row>
    <row r="70" spans="1:16" ht="30" customHeight="1" x14ac:dyDescent="0.25">
      <c r="A70" s="357">
        <f>+A69+0.01</f>
        <v>5.01</v>
      </c>
      <c r="B70" s="358" t="s">
        <v>426</v>
      </c>
    </row>
    <row r="71" spans="1:16" ht="30" customHeight="1" x14ac:dyDescent="0.25">
      <c r="B71" s="391" t="s">
        <v>427</v>
      </c>
      <c r="D71" s="644" t="str">
        <f>+VAL!A1</f>
        <v>VALORIZACION DE OBRA N° 04</v>
      </c>
      <c r="E71" s="644"/>
      <c r="F71" s="644"/>
      <c r="G71" s="350" t="s">
        <v>428</v>
      </c>
    </row>
    <row r="73" spans="1:16" ht="30" customHeight="1" x14ac:dyDescent="0.25">
      <c r="B73" s="358" t="str">
        <f>+D71</f>
        <v>VALORIZACION DE OBRA N° 04</v>
      </c>
      <c r="C73" s="358"/>
      <c r="E73" s="362" t="s">
        <v>429</v>
      </c>
      <c r="F73" s="358"/>
      <c r="G73" s="645">
        <f>+VAL!K94</f>
        <v>81238.694768275876</v>
      </c>
      <c r="H73" s="645"/>
      <c r="I73" s="645"/>
      <c r="J73" s="645"/>
    </row>
    <row r="74" spans="1:16" ht="30" customHeight="1" x14ac:dyDescent="0.25">
      <c r="B74" s="350" t="str">
        <f>+D71</f>
        <v>VALORIZACION DE OBRA N° 04</v>
      </c>
      <c r="E74" s="362" t="s">
        <v>430</v>
      </c>
      <c r="F74" s="358"/>
      <c r="G74" s="646">
        <f>+VAL!K90</f>
        <v>68846.351498538876</v>
      </c>
      <c r="H74" s="646"/>
      <c r="I74" s="646"/>
      <c r="J74" s="646"/>
    </row>
    <row r="75" spans="1:16" ht="30" customHeight="1" x14ac:dyDescent="0.25">
      <c r="B75" s="391" t="s">
        <v>431</v>
      </c>
      <c r="D75" s="359"/>
      <c r="E75" s="354"/>
      <c r="F75" s="358"/>
      <c r="G75" s="647">
        <f>+VAL!L94</f>
        <v>0.41913540354704681</v>
      </c>
      <c r="H75" s="647"/>
      <c r="I75" s="647"/>
      <c r="J75" s="647"/>
    </row>
    <row r="77" spans="1:16" ht="30" customHeight="1" x14ac:dyDescent="0.25">
      <c r="A77" s="357">
        <f>+A70+0.01</f>
        <v>5.0199999999999996</v>
      </c>
      <c r="B77" s="358" t="s">
        <v>432</v>
      </c>
    </row>
    <row r="78" spans="1:16" ht="39.75" customHeight="1" x14ac:dyDescent="0.25">
      <c r="B78" s="648" t="s">
        <v>433</v>
      </c>
      <c r="C78" s="648"/>
      <c r="D78" s="648"/>
      <c r="E78" s="648"/>
      <c r="F78" s="648"/>
      <c r="G78" s="648"/>
      <c r="H78" s="648"/>
      <c r="I78" s="648"/>
      <c r="J78" s="648"/>
      <c r="K78" s="648"/>
      <c r="L78" s="648"/>
      <c r="M78" s="648"/>
      <c r="N78" s="648"/>
      <c r="O78" s="648"/>
      <c r="P78" s="648"/>
    </row>
    <row r="79" spans="1:16" ht="30" customHeight="1" x14ac:dyDescent="0.25">
      <c r="B79" s="639">
        <v>19382.45</v>
      </c>
      <c r="C79" s="639"/>
      <c r="D79" s="639"/>
      <c r="E79" s="403"/>
      <c r="F79" s="403"/>
      <c r="G79" s="403"/>
      <c r="H79" s="403"/>
      <c r="I79" s="403"/>
      <c r="J79" s="403"/>
      <c r="K79" s="403"/>
      <c r="L79" s="403"/>
      <c r="M79" s="403"/>
      <c r="N79" s="403"/>
    </row>
    <row r="80" spans="1:16" ht="30" customHeight="1" x14ac:dyDescent="0.25">
      <c r="B80" s="639"/>
      <c r="C80" s="639"/>
      <c r="D80" s="639"/>
      <c r="E80" s="404"/>
      <c r="F80" s="404"/>
      <c r="G80" s="404"/>
      <c r="H80" s="404"/>
      <c r="I80" s="404"/>
      <c r="J80" s="404"/>
      <c r="K80" s="404"/>
      <c r="L80" s="404"/>
      <c r="M80" s="404"/>
      <c r="N80" s="404"/>
    </row>
    <row r="81" spans="1:16" ht="42" customHeight="1" x14ac:dyDescent="0.25">
      <c r="B81" s="640" t="s">
        <v>434</v>
      </c>
      <c r="C81" s="640"/>
      <c r="D81" s="640"/>
      <c r="E81" s="640"/>
      <c r="F81" s="640"/>
      <c r="G81" s="640"/>
      <c r="H81" s="641">
        <f>+'RESUMEN VAL'!E44</f>
        <v>81238.69</v>
      </c>
      <c r="I81" s="642"/>
      <c r="J81" s="642"/>
      <c r="K81" s="642"/>
      <c r="L81" s="403"/>
      <c r="M81" s="403"/>
      <c r="N81" s="403"/>
    </row>
    <row r="83" spans="1:16" ht="30" customHeight="1" x14ac:dyDescent="0.25">
      <c r="A83" s="357">
        <f>+A69+1</f>
        <v>6</v>
      </c>
      <c r="B83" s="357" t="s">
        <v>435</v>
      </c>
    </row>
    <row r="84" spans="1:16" ht="30" customHeight="1" x14ac:dyDescent="0.25">
      <c r="A84" s="357">
        <f>+A83+0.01</f>
        <v>6.01</v>
      </c>
      <c r="B84" s="358" t="s">
        <v>436</v>
      </c>
    </row>
    <row r="85" spans="1:16" ht="30" customHeight="1" x14ac:dyDescent="0.25">
      <c r="B85" s="638" t="str">
        <f>"La población beneficiaria de la localidad de EL VERDE, DISTRITO DE CHALAMARCA, PROVINCIA DE CHOTA, DEPARTAMENTO DE CAJAMARCA, se encuentra conformes con la ejecución de la obra, así mismo no existió impedimento durante la ejecución de la obra."</f>
        <v>La población beneficiaria de la localidad de EL VERDE, DISTRITO DE CHALAMARCA, PROVINCIA DE CHOTA, DEPARTAMENTO DE CAJAMARCA, se encuentra conformes con la ejecución de la obra, así mismo no existió impedimento durante la ejecución de la obra.</v>
      </c>
      <c r="C85" s="638"/>
      <c r="D85" s="638"/>
      <c r="E85" s="638"/>
      <c r="F85" s="638"/>
      <c r="G85" s="638"/>
      <c r="H85" s="638"/>
      <c r="I85" s="638"/>
      <c r="J85" s="638"/>
      <c r="K85" s="638"/>
      <c r="L85" s="638"/>
      <c r="M85" s="638"/>
      <c r="N85" s="638"/>
      <c r="O85" s="638"/>
      <c r="P85" s="638"/>
    </row>
    <row r="86" spans="1:16" ht="30" customHeight="1" x14ac:dyDescent="0.25">
      <c r="B86" s="638"/>
      <c r="C86" s="638"/>
      <c r="D86" s="638"/>
      <c r="E86" s="638"/>
      <c r="F86" s="638"/>
      <c r="G86" s="638"/>
      <c r="H86" s="638"/>
      <c r="I86" s="638"/>
      <c r="J86" s="638"/>
      <c r="K86" s="638"/>
      <c r="L86" s="638"/>
      <c r="M86" s="638"/>
      <c r="N86" s="638"/>
      <c r="O86" s="638"/>
      <c r="P86" s="638"/>
    </row>
    <row r="87" spans="1:16" ht="30" customHeight="1" x14ac:dyDescent="0.25">
      <c r="B87" s="638"/>
      <c r="C87" s="638"/>
      <c r="D87" s="638"/>
      <c r="E87" s="638"/>
      <c r="F87" s="638"/>
      <c r="G87" s="638"/>
      <c r="H87" s="638"/>
      <c r="I87" s="638"/>
      <c r="J87" s="638"/>
      <c r="K87" s="638"/>
      <c r="L87" s="638"/>
      <c r="M87" s="638"/>
      <c r="N87" s="638"/>
      <c r="O87" s="638"/>
      <c r="P87" s="638"/>
    </row>
    <row r="88" spans="1:16" ht="30" customHeight="1" x14ac:dyDescent="0.25">
      <c r="A88" s="357">
        <f>+A84+0.01</f>
        <v>6.02</v>
      </c>
      <c r="B88" s="358" t="s">
        <v>437</v>
      </c>
    </row>
    <row r="89" spans="1:16" ht="30" customHeight="1" x14ac:dyDescent="0.25">
      <c r="B89" s="638" t="s">
        <v>466</v>
      </c>
      <c r="C89" s="638"/>
      <c r="D89" s="638"/>
      <c r="E89" s="638"/>
      <c r="F89" s="638"/>
      <c r="G89" s="638"/>
      <c r="H89" s="638"/>
      <c r="I89" s="638"/>
      <c r="J89" s="638"/>
      <c r="K89" s="638"/>
      <c r="L89" s="638"/>
      <c r="M89" s="638"/>
      <c r="N89" s="638"/>
      <c r="O89" s="638"/>
      <c r="P89" s="638"/>
    </row>
    <row r="90" spans="1:16" ht="30" customHeight="1" x14ac:dyDescent="0.25">
      <c r="B90" s="638"/>
      <c r="C90" s="638"/>
      <c r="D90" s="638"/>
      <c r="E90" s="638"/>
      <c r="F90" s="638"/>
      <c r="G90" s="638"/>
      <c r="H90" s="638"/>
      <c r="I90" s="638"/>
      <c r="J90" s="638"/>
      <c r="K90" s="638"/>
      <c r="L90" s="638"/>
      <c r="M90" s="638"/>
      <c r="N90" s="638"/>
      <c r="O90" s="638"/>
      <c r="P90" s="638"/>
    </row>
    <row r="91" spans="1:16" ht="30" customHeight="1" x14ac:dyDescent="0.25">
      <c r="A91" s="357">
        <f>+A88+0.01</f>
        <v>6.0299999999999994</v>
      </c>
      <c r="B91" s="358" t="s">
        <v>438</v>
      </c>
    </row>
    <row r="92" spans="1:16" ht="30" customHeight="1" x14ac:dyDescent="0.25">
      <c r="B92" s="637" t="s">
        <v>465</v>
      </c>
      <c r="C92" s="637"/>
      <c r="D92" s="637"/>
      <c r="E92" s="637"/>
      <c r="F92" s="637"/>
      <c r="G92" s="637"/>
      <c r="H92" s="637"/>
      <c r="I92" s="637"/>
      <c r="J92" s="637"/>
      <c r="K92" s="637"/>
      <c r="L92" s="637"/>
      <c r="M92" s="637"/>
      <c r="N92" s="637"/>
      <c r="O92" s="637"/>
      <c r="P92" s="637"/>
    </row>
    <row r="93" spans="1:16" ht="30" customHeight="1" x14ac:dyDescent="0.25">
      <c r="B93" s="637"/>
      <c r="C93" s="637"/>
      <c r="D93" s="637"/>
      <c r="E93" s="637"/>
      <c r="F93" s="637"/>
      <c r="G93" s="637"/>
      <c r="H93" s="637"/>
      <c r="I93" s="637"/>
      <c r="J93" s="637"/>
      <c r="K93" s="637"/>
      <c r="L93" s="637"/>
      <c r="M93" s="637"/>
      <c r="N93" s="637"/>
      <c r="O93" s="637"/>
      <c r="P93" s="637"/>
    </row>
    <row r="94" spans="1:16" ht="30" customHeight="1" x14ac:dyDescent="0.25">
      <c r="B94" s="637"/>
      <c r="C94" s="637"/>
      <c r="D94" s="637"/>
      <c r="E94" s="637"/>
      <c r="F94" s="637"/>
      <c r="G94" s="637"/>
      <c r="H94" s="637"/>
      <c r="I94" s="637"/>
      <c r="J94" s="637"/>
      <c r="K94" s="637"/>
      <c r="L94" s="637"/>
      <c r="M94" s="637"/>
      <c r="N94" s="637"/>
      <c r="O94" s="637"/>
      <c r="P94" s="637"/>
    </row>
    <row r="95" spans="1:16" ht="30" customHeight="1" x14ac:dyDescent="0.25">
      <c r="B95" s="637"/>
      <c r="C95" s="637"/>
      <c r="D95" s="637"/>
      <c r="E95" s="637"/>
      <c r="F95" s="637"/>
      <c r="G95" s="637"/>
      <c r="H95" s="637"/>
      <c r="I95" s="637"/>
      <c r="J95" s="637"/>
      <c r="K95" s="637"/>
      <c r="L95" s="637"/>
      <c r="M95" s="637"/>
      <c r="N95" s="637"/>
      <c r="O95" s="637"/>
      <c r="P95" s="637"/>
    </row>
    <row r="96" spans="1:16" ht="30" customHeight="1" x14ac:dyDescent="0.25">
      <c r="A96" s="357">
        <f>+A83+1</f>
        <v>7</v>
      </c>
      <c r="B96" s="357" t="s">
        <v>439</v>
      </c>
    </row>
    <row r="97" spans="1:16" ht="30" customHeight="1" x14ac:dyDescent="0.25">
      <c r="B97" s="638" t="s">
        <v>440</v>
      </c>
      <c r="C97" s="638"/>
      <c r="D97" s="638"/>
      <c r="E97" s="638"/>
      <c r="F97" s="638"/>
      <c r="G97" s="638"/>
      <c r="H97" s="638"/>
      <c r="I97" s="638"/>
      <c r="J97" s="638"/>
      <c r="K97" s="638"/>
      <c r="L97" s="638"/>
      <c r="M97" s="638"/>
      <c r="N97" s="638"/>
      <c r="O97" s="638"/>
      <c r="P97" s="638"/>
    </row>
    <row r="98" spans="1:16" ht="30" customHeight="1" x14ac:dyDescent="0.25">
      <c r="B98" s="638"/>
      <c r="C98" s="638"/>
      <c r="D98" s="638"/>
      <c r="E98" s="638"/>
      <c r="F98" s="638"/>
      <c r="G98" s="638"/>
      <c r="H98" s="638"/>
      <c r="I98" s="638"/>
      <c r="J98" s="638"/>
      <c r="K98" s="638"/>
      <c r="L98" s="638"/>
      <c r="M98" s="638"/>
      <c r="N98" s="638"/>
      <c r="O98" s="638"/>
      <c r="P98" s="638"/>
    </row>
    <row r="99" spans="1:16" ht="30" customHeight="1" x14ac:dyDescent="0.25">
      <c r="A99" s="357"/>
      <c r="B99" s="638"/>
      <c r="C99" s="638"/>
      <c r="D99" s="638"/>
      <c r="E99" s="638"/>
      <c r="F99" s="638"/>
      <c r="G99" s="638"/>
      <c r="H99" s="638"/>
      <c r="I99" s="638"/>
      <c r="J99" s="638"/>
      <c r="K99" s="638"/>
      <c r="L99" s="638"/>
      <c r="M99" s="638"/>
      <c r="N99" s="638"/>
      <c r="O99" s="638"/>
      <c r="P99" s="638"/>
    </row>
    <row r="100" spans="1:16" ht="30" customHeight="1" x14ac:dyDescent="0.25">
      <c r="A100" s="357">
        <f>+A96+1</f>
        <v>8</v>
      </c>
      <c r="B100" s="357" t="s">
        <v>441</v>
      </c>
    </row>
    <row r="101" spans="1:16" ht="30" customHeight="1" x14ac:dyDescent="0.25">
      <c r="B101" s="637" t="s">
        <v>493</v>
      </c>
      <c r="C101" s="637"/>
      <c r="D101" s="637"/>
      <c r="E101" s="637"/>
      <c r="F101" s="637"/>
      <c r="G101" s="637"/>
      <c r="H101" s="637"/>
      <c r="I101" s="637"/>
      <c r="J101" s="637"/>
      <c r="K101" s="637"/>
      <c r="L101" s="637"/>
      <c r="M101" s="637"/>
      <c r="N101" s="637"/>
      <c r="O101" s="637"/>
      <c r="P101" s="637"/>
    </row>
    <row r="102" spans="1:16" ht="30" customHeight="1" x14ac:dyDescent="0.25">
      <c r="B102" s="637"/>
      <c r="C102" s="637"/>
      <c r="D102" s="637"/>
      <c r="E102" s="637"/>
      <c r="F102" s="637"/>
      <c r="G102" s="637"/>
      <c r="H102" s="637"/>
      <c r="I102" s="637"/>
      <c r="J102" s="637"/>
      <c r="K102" s="637"/>
      <c r="L102" s="637"/>
      <c r="M102" s="637"/>
      <c r="N102" s="637"/>
      <c r="O102" s="637"/>
      <c r="P102" s="637"/>
    </row>
    <row r="103" spans="1:16" ht="30" customHeight="1" x14ac:dyDescent="0.25">
      <c r="B103" s="637"/>
      <c r="C103" s="637"/>
      <c r="D103" s="637"/>
      <c r="E103" s="637"/>
      <c r="F103" s="637"/>
      <c r="G103" s="637"/>
      <c r="H103" s="637"/>
      <c r="I103" s="637"/>
      <c r="J103" s="637"/>
      <c r="K103" s="637"/>
      <c r="L103" s="637"/>
      <c r="M103" s="637"/>
      <c r="N103" s="637"/>
      <c r="O103" s="637"/>
      <c r="P103" s="637"/>
    </row>
    <row r="104" spans="1:16" ht="30" customHeight="1" x14ac:dyDescent="0.25">
      <c r="B104" s="637"/>
      <c r="C104" s="637"/>
      <c r="D104" s="637"/>
      <c r="E104" s="637"/>
      <c r="F104" s="637"/>
      <c r="G104" s="637"/>
      <c r="H104" s="637"/>
      <c r="I104" s="637"/>
      <c r="J104" s="637"/>
      <c r="K104" s="637"/>
      <c r="L104" s="637"/>
      <c r="M104" s="637"/>
      <c r="N104" s="637"/>
      <c r="O104" s="637"/>
      <c r="P104" s="637"/>
    </row>
  </sheetData>
  <mergeCells count="43">
    <mergeCell ref="F23:J23"/>
    <mergeCell ref="D4:P5"/>
    <mergeCell ref="B45:P45"/>
    <mergeCell ref="B67:P67"/>
    <mergeCell ref="A1:P1"/>
    <mergeCell ref="F18:J18"/>
    <mergeCell ref="F20:H20"/>
    <mergeCell ref="F21:J21"/>
    <mergeCell ref="F24:J24"/>
    <mergeCell ref="F25:J25"/>
    <mergeCell ref="F26:J26"/>
    <mergeCell ref="B39:D39"/>
    <mergeCell ref="F39:G39"/>
    <mergeCell ref="H39:J39"/>
    <mergeCell ref="K39:L39"/>
    <mergeCell ref="F40:G40"/>
    <mergeCell ref="H40:J40"/>
    <mergeCell ref="K40:L40"/>
    <mergeCell ref="F41:G41"/>
    <mergeCell ref="H41:J41"/>
    <mergeCell ref="K41:L41"/>
    <mergeCell ref="F48:J48"/>
    <mergeCell ref="F47:J47"/>
    <mergeCell ref="B79:D79"/>
    <mergeCell ref="F49:J49"/>
    <mergeCell ref="F51:J51"/>
    <mergeCell ref="F52:J52"/>
    <mergeCell ref="F53:J53"/>
    <mergeCell ref="B56:P57"/>
    <mergeCell ref="B59:P62"/>
    <mergeCell ref="D71:F71"/>
    <mergeCell ref="G73:J73"/>
    <mergeCell ref="G74:J74"/>
    <mergeCell ref="G75:J75"/>
    <mergeCell ref="B78:P78"/>
    <mergeCell ref="B92:P95"/>
    <mergeCell ref="B97:P99"/>
    <mergeCell ref="B101:P104"/>
    <mergeCell ref="B80:D80"/>
    <mergeCell ref="B81:G81"/>
    <mergeCell ref="H81:K81"/>
    <mergeCell ref="B85:P87"/>
    <mergeCell ref="B89:P90"/>
  </mergeCells>
  <pageMargins left="0.7" right="0.7" top="0.75" bottom="0.75" header="0.3" footer="0.3"/>
  <pageSetup paperSize="9" scale="58" orientation="portrait" r:id="rId1"/>
  <rowBreaks count="2" manualBreakCount="2">
    <brk id="35" max="15" man="1"/>
    <brk id="67" max="15" man="1"/>
  </rowBreaks>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BreakPreview" topLeftCell="A37" zoomScale="60" zoomScaleNormal="100" workbookViewId="0">
      <selection activeCell="D4" sqref="D4:Q6"/>
    </sheetView>
  </sheetViews>
  <sheetFormatPr baseColWidth="10" defaultRowHeight="35.1" customHeight="1" x14ac:dyDescent="0.25"/>
  <cols>
    <col min="1" max="1" width="6.140625" style="361" customWidth="1"/>
    <col min="2" max="2" width="7.28515625" style="350" customWidth="1"/>
    <col min="3" max="3" width="11.7109375" style="350" customWidth="1"/>
    <col min="4" max="4" width="21.28515625" style="364" customWidth="1"/>
    <col min="5" max="5" width="2.140625" style="362" customWidth="1"/>
    <col min="6" max="6" width="10" style="350" customWidth="1"/>
    <col min="7" max="7" width="9.85546875" style="350" customWidth="1"/>
    <col min="8" max="8" width="4.7109375" style="362" bestFit="1" customWidth="1"/>
    <col min="9" max="9" width="0.85546875" style="362" customWidth="1"/>
    <col min="10" max="10" width="5.85546875" style="363" bestFit="1" customWidth="1"/>
    <col min="11" max="11" width="7.28515625" style="350" bestFit="1" customWidth="1"/>
    <col min="12" max="12" width="8.140625" style="350" customWidth="1"/>
    <col min="13" max="13" width="6" style="350" customWidth="1"/>
    <col min="14" max="14" width="4.85546875" style="350" bestFit="1" customWidth="1"/>
    <col min="15" max="15" width="9.85546875" style="355" bestFit="1" customWidth="1"/>
    <col min="16" max="16" width="9.140625" style="356" bestFit="1" customWidth="1"/>
    <col min="17" max="16384" width="11.42578125" style="350"/>
  </cols>
  <sheetData>
    <row r="1" spans="1:17" ht="43.5" customHeight="1" x14ac:dyDescent="0.25">
      <c r="A1" s="659" t="s">
        <v>442</v>
      </c>
      <c r="B1" s="659"/>
      <c r="C1" s="659"/>
      <c r="D1" s="659"/>
      <c r="E1" s="659"/>
      <c r="F1" s="659"/>
      <c r="G1" s="659"/>
      <c r="H1" s="659"/>
      <c r="I1" s="659"/>
      <c r="J1" s="659"/>
      <c r="K1" s="659"/>
      <c r="L1" s="659"/>
      <c r="M1" s="659"/>
      <c r="N1" s="659"/>
      <c r="O1" s="659"/>
      <c r="P1" s="659"/>
    </row>
    <row r="2" spans="1:17" ht="35.1" customHeight="1" x14ac:dyDescent="0.25">
      <c r="A2" s="351">
        <v>1</v>
      </c>
      <c r="B2" s="352" t="s">
        <v>0</v>
      </c>
      <c r="C2" s="352"/>
      <c r="D2" s="353"/>
      <c r="E2" s="354"/>
      <c r="F2" s="352"/>
      <c r="G2" s="352"/>
      <c r="H2" s="354"/>
      <c r="I2" s="354"/>
      <c r="J2" s="352"/>
    </row>
    <row r="3" spans="1:17" ht="35.1" customHeight="1" x14ac:dyDescent="0.25">
      <c r="A3" s="357">
        <f>+A2+0.01</f>
        <v>1.01</v>
      </c>
      <c r="B3" s="358" t="s">
        <v>380</v>
      </c>
      <c r="C3" s="358"/>
      <c r="D3" s="359"/>
      <c r="E3" s="354"/>
      <c r="F3" s="358"/>
      <c r="G3" s="358"/>
      <c r="H3" s="354"/>
      <c r="I3" s="354"/>
      <c r="J3" s="360"/>
    </row>
    <row r="4" spans="1:17" ht="35.1" customHeight="1" x14ac:dyDescent="0.25">
      <c r="B4" s="358" t="s">
        <v>381</v>
      </c>
      <c r="D4" s="658" t="str">
        <f>+VAL!B6</f>
        <v>“REMODELACION DE LA LOSA DEPORTIVA; EN LA INSTITUCION EDUCATIVA N°10526 EN LA LOCALIDAD EL VERDE, DISTRITO DE CHALAMARCA, PROVINCIA DE CHOTA, DEPARTAMENTO DE CAJAMARCA</v>
      </c>
      <c r="E4" s="658"/>
      <c r="F4" s="658"/>
      <c r="G4" s="658"/>
      <c r="H4" s="658"/>
      <c r="I4" s="658"/>
      <c r="J4" s="658"/>
      <c r="K4" s="658"/>
      <c r="L4" s="658"/>
      <c r="M4" s="658"/>
      <c r="N4" s="658"/>
      <c r="O4" s="658"/>
      <c r="P4" s="658"/>
      <c r="Q4" s="658"/>
    </row>
    <row r="5" spans="1:17" ht="35.1" customHeight="1" x14ac:dyDescent="0.25">
      <c r="B5" s="358"/>
      <c r="D5" s="658"/>
      <c r="E5" s="658"/>
      <c r="F5" s="658"/>
      <c r="G5" s="658"/>
      <c r="H5" s="658"/>
      <c r="I5" s="658"/>
      <c r="J5" s="658"/>
      <c r="K5" s="658"/>
      <c r="L5" s="658"/>
      <c r="M5" s="658"/>
      <c r="N5" s="658"/>
      <c r="O5" s="658"/>
      <c r="P5" s="658"/>
      <c r="Q5" s="658"/>
    </row>
    <row r="6" spans="1:17" ht="35.1" customHeight="1" x14ac:dyDescent="0.25">
      <c r="B6" s="358"/>
      <c r="D6" s="658"/>
      <c r="E6" s="658"/>
      <c r="F6" s="658"/>
      <c r="G6" s="658"/>
      <c r="H6" s="658"/>
      <c r="I6" s="658"/>
      <c r="J6" s="658"/>
      <c r="K6" s="658"/>
      <c r="L6" s="658"/>
      <c r="M6" s="658"/>
      <c r="N6" s="658"/>
      <c r="O6" s="658"/>
      <c r="P6" s="658"/>
      <c r="Q6" s="658"/>
    </row>
    <row r="7" spans="1:17" ht="35.1" customHeight="1" x14ac:dyDescent="0.25">
      <c r="B7" s="358" t="s">
        <v>382</v>
      </c>
      <c r="F7" s="356"/>
      <c r="G7" s="356"/>
      <c r="J7" s="356"/>
      <c r="K7" s="363"/>
      <c r="L7" s="363"/>
    </row>
    <row r="8" spans="1:17" ht="35.1" customHeight="1" x14ac:dyDescent="0.25">
      <c r="D8" s="359" t="s">
        <v>383</v>
      </c>
      <c r="E8" s="362" t="s">
        <v>2</v>
      </c>
      <c r="F8" s="356" t="str">
        <f>+'DATO GENERALES'!C8</f>
        <v>EL VERDE</v>
      </c>
      <c r="G8" s="356"/>
      <c r="J8" s="356"/>
      <c r="K8" s="363"/>
      <c r="L8" s="363"/>
    </row>
    <row r="9" spans="1:17" ht="35.1" customHeight="1" x14ac:dyDescent="0.25">
      <c r="D9" s="359" t="s">
        <v>384</v>
      </c>
      <c r="E9" s="362" t="s">
        <v>2</v>
      </c>
      <c r="F9" s="356" t="str">
        <f>+'DATO GENERALES'!C7</f>
        <v>CHALAMARCA</v>
      </c>
      <c r="G9" s="356"/>
      <c r="J9" s="356"/>
      <c r="K9" s="363"/>
      <c r="L9" s="363"/>
    </row>
    <row r="10" spans="1:17" ht="35.1" customHeight="1" x14ac:dyDescent="0.25">
      <c r="D10" s="359" t="s">
        <v>385</v>
      </c>
      <c r="E10" s="362" t="s">
        <v>2</v>
      </c>
      <c r="F10" s="356" t="str">
        <f>[2]DATOSGEN!E8</f>
        <v>CHOTA</v>
      </c>
      <c r="G10" s="356"/>
      <c r="J10" s="356"/>
      <c r="K10" s="363"/>
      <c r="L10" s="363"/>
    </row>
    <row r="11" spans="1:17" ht="35.1" customHeight="1" x14ac:dyDescent="0.25">
      <c r="D11" s="359" t="s">
        <v>386</v>
      </c>
      <c r="E11" s="362" t="s">
        <v>2</v>
      </c>
      <c r="F11" s="356" t="str">
        <f>[2]DATOSGEN!E7</f>
        <v>CAJAMARCA</v>
      </c>
      <c r="G11" s="356"/>
      <c r="J11" s="356"/>
      <c r="K11" s="363"/>
      <c r="L11" s="363"/>
    </row>
    <row r="12" spans="1:17" ht="35.1" customHeight="1" x14ac:dyDescent="0.25">
      <c r="F12" s="356"/>
      <c r="G12" s="356"/>
      <c r="J12" s="356"/>
      <c r="K12" s="363"/>
      <c r="L12" s="363"/>
    </row>
    <row r="13" spans="1:17" ht="35.1" customHeight="1" x14ac:dyDescent="0.25">
      <c r="A13" s="357">
        <f>+A3+0.01</f>
        <v>1.02</v>
      </c>
      <c r="B13" s="358" t="s">
        <v>387</v>
      </c>
      <c r="F13" s="356"/>
      <c r="G13" s="356"/>
      <c r="J13" s="356"/>
      <c r="K13" s="363"/>
      <c r="L13" s="363"/>
    </row>
    <row r="14" spans="1:17" ht="35.1" customHeight="1" x14ac:dyDescent="0.25">
      <c r="B14" s="358" t="s">
        <v>381</v>
      </c>
      <c r="D14" s="365" t="str">
        <f>+'DATO GENERALES'!C10</f>
        <v>ARQ. CESAR HERNAN SALDAÑA IDROGO</v>
      </c>
      <c r="F14" s="356"/>
      <c r="G14" s="356"/>
      <c r="J14" s="356" t="str">
        <f>+'DATO GENERALES'!D10</f>
        <v>CAP. 10341</v>
      </c>
      <c r="K14" s="363"/>
      <c r="L14" s="363"/>
    </row>
    <row r="15" spans="1:17" ht="35.1" customHeight="1" x14ac:dyDescent="0.25">
      <c r="B15" s="358" t="s">
        <v>388</v>
      </c>
      <c r="D15" s="364" t="s">
        <v>389</v>
      </c>
      <c r="F15" s="356"/>
      <c r="G15" s="356"/>
      <c r="J15" s="356"/>
      <c r="K15" s="363"/>
      <c r="L15" s="363"/>
    </row>
    <row r="17" spans="1:17" ht="35.1" customHeight="1" x14ac:dyDescent="0.25">
      <c r="A17" s="357"/>
      <c r="B17" s="358" t="s">
        <v>410</v>
      </c>
      <c r="C17" s="358"/>
      <c r="D17" s="359"/>
      <c r="E17" s="354"/>
      <c r="F17" s="358"/>
      <c r="G17" s="358"/>
      <c r="H17" s="354"/>
      <c r="I17" s="354"/>
      <c r="J17" s="360"/>
    </row>
    <row r="18" spans="1:17" ht="35.1" customHeight="1" x14ac:dyDescent="0.25">
      <c r="B18" s="366"/>
      <c r="C18" s="366"/>
      <c r="D18" s="367"/>
      <c r="E18" s="368"/>
      <c r="F18" s="368"/>
      <c r="G18" s="368"/>
      <c r="H18" s="369"/>
      <c r="I18" s="370"/>
      <c r="J18" s="371"/>
      <c r="K18" s="372"/>
      <c r="L18" s="373"/>
      <c r="M18" s="373"/>
      <c r="N18" s="373"/>
      <c r="O18" s="374"/>
      <c r="P18" s="375"/>
    </row>
    <row r="19" spans="1:17" ht="45" customHeight="1" x14ac:dyDescent="0.25">
      <c r="A19" s="350"/>
      <c r="B19" s="386"/>
      <c r="C19" s="388"/>
      <c r="D19" s="388"/>
      <c r="E19" s="388"/>
      <c r="F19" s="388"/>
      <c r="G19" s="388"/>
      <c r="H19" s="388"/>
      <c r="I19" s="388"/>
      <c r="J19" s="388"/>
      <c r="K19" s="388"/>
      <c r="L19" s="388"/>
      <c r="M19" s="388"/>
      <c r="N19" s="388"/>
      <c r="O19" s="388"/>
      <c r="P19" s="388"/>
    </row>
    <row r="20" spans="1:17" ht="35.1" customHeight="1" x14ac:dyDescent="0.25">
      <c r="B20" s="466" t="str">
        <f>+VAL!A49</f>
        <v>07.00.00</v>
      </c>
      <c r="C20" s="467" t="str">
        <f>+VAL!B49</f>
        <v>ESTRUCTURAS METALICAS Y CUBIERTAS</v>
      </c>
      <c r="D20" s="377"/>
      <c r="E20" s="468"/>
      <c r="F20" s="466"/>
      <c r="G20" s="466"/>
      <c r="H20" s="468"/>
      <c r="I20" s="468"/>
      <c r="J20" s="469"/>
      <c r="K20" s="466"/>
      <c r="L20" s="466"/>
      <c r="M20" s="466"/>
      <c r="N20" s="466"/>
      <c r="O20" s="470"/>
      <c r="P20" s="471"/>
      <c r="Q20" s="466"/>
    </row>
    <row r="21" spans="1:17" ht="35.1" customHeight="1" x14ac:dyDescent="0.25">
      <c r="B21" s="350" t="str">
        <f>+VAL!A55</f>
        <v>07.06.00</v>
      </c>
      <c r="C21" s="352" t="str">
        <f>+VAL!B55</f>
        <v xml:space="preserve">   TEMPLADORES TIPO 1: 1L 2" X 2" X 3 MM</v>
      </c>
      <c r="N21" s="387" t="s">
        <v>411</v>
      </c>
      <c r="O21" s="457">
        <f>+VAL!J55</f>
        <v>117.2</v>
      </c>
      <c r="P21" s="356" t="str">
        <f>+VAL!C55</f>
        <v>m</v>
      </c>
    </row>
    <row r="22" spans="1:17" ht="154.5" customHeight="1" x14ac:dyDescent="0.25">
      <c r="C22" s="664" t="s">
        <v>478</v>
      </c>
      <c r="D22" s="664"/>
      <c r="E22" s="664"/>
      <c r="F22" s="664"/>
      <c r="G22" s="664"/>
      <c r="H22" s="664"/>
      <c r="I22" s="664"/>
      <c r="J22" s="664"/>
      <c r="K22" s="664"/>
      <c r="L22" s="664"/>
      <c r="M22" s="664"/>
      <c r="N22" s="664"/>
      <c r="O22" s="664"/>
      <c r="P22" s="664"/>
    </row>
    <row r="23" spans="1:17" ht="35.1" customHeight="1" x14ac:dyDescent="0.25">
      <c r="B23" s="350" t="str">
        <f>+VAL!A57</f>
        <v>07.08.00</v>
      </c>
      <c r="C23" s="358" t="str">
        <f>+VAL!B57</f>
        <v xml:space="preserve">   IZAMIENTO DE ARMADURAS METÁLICAS</v>
      </c>
      <c r="N23" s="387" t="s">
        <v>411</v>
      </c>
      <c r="O23" s="457">
        <f>+VAL!J57</f>
        <v>1</v>
      </c>
      <c r="P23" s="356" t="str">
        <f>+VAL!C57</f>
        <v>glb</v>
      </c>
    </row>
    <row r="24" spans="1:17" ht="97.5" customHeight="1" x14ac:dyDescent="0.25">
      <c r="C24" s="664" t="s">
        <v>479</v>
      </c>
      <c r="D24" s="664"/>
      <c r="E24" s="664"/>
      <c r="F24" s="664"/>
      <c r="G24" s="664"/>
      <c r="H24" s="664"/>
      <c r="I24" s="664"/>
      <c r="J24" s="664"/>
      <c r="K24" s="664"/>
      <c r="L24" s="664"/>
      <c r="M24" s="664"/>
      <c r="N24" s="664"/>
      <c r="O24" s="664"/>
      <c r="P24" s="664"/>
    </row>
    <row r="25" spans="1:17" ht="52.5" customHeight="1" x14ac:dyDescent="0.25">
      <c r="B25" s="350" t="str">
        <f>+VAL!A58</f>
        <v>07.09.00</v>
      </c>
      <c r="C25" s="358" t="str">
        <f>+VAL!B58</f>
        <v xml:space="preserve">   COBERTURA ALUZINC CURVO OPACO DE 0.40 MM</v>
      </c>
      <c r="D25" s="458"/>
      <c r="E25" s="458"/>
      <c r="F25" s="458"/>
      <c r="G25" s="458"/>
      <c r="H25" s="458"/>
      <c r="I25" s="458"/>
      <c r="J25" s="458"/>
      <c r="K25" s="458"/>
      <c r="L25" s="458"/>
      <c r="M25" s="458"/>
      <c r="N25" s="387" t="s">
        <v>411</v>
      </c>
      <c r="O25" s="457">
        <f>+VAL!J58</f>
        <v>853.82</v>
      </c>
      <c r="P25" s="460" t="str">
        <f>+VAL!C58</f>
        <v>m2</v>
      </c>
    </row>
    <row r="26" spans="1:17" ht="137.25" customHeight="1" x14ac:dyDescent="0.25">
      <c r="C26" s="664" t="s">
        <v>480</v>
      </c>
      <c r="D26" s="664"/>
      <c r="E26" s="664"/>
      <c r="F26" s="664"/>
      <c r="G26" s="664"/>
      <c r="H26" s="664"/>
      <c r="I26" s="664"/>
      <c r="J26" s="664"/>
      <c r="K26" s="664"/>
      <c r="L26" s="664"/>
      <c r="M26" s="664"/>
      <c r="N26" s="664"/>
      <c r="O26" s="664"/>
      <c r="P26" s="664"/>
    </row>
    <row r="27" spans="1:17" ht="39.75" customHeight="1" x14ac:dyDescent="0.25">
      <c r="B27" s="350" t="str">
        <f>+VAL!A59</f>
        <v>07.10.00</v>
      </c>
      <c r="C27" s="358" t="str">
        <f>+VAL!B59</f>
        <v xml:space="preserve">   COBERTURA POLICARBONATO TRASLUCIDO DE 1 MM</v>
      </c>
      <c r="D27" s="462"/>
      <c r="E27" s="462"/>
      <c r="F27" s="462"/>
      <c r="G27" s="462"/>
      <c r="H27" s="462"/>
      <c r="I27" s="462"/>
      <c r="J27" s="462"/>
      <c r="K27" s="462"/>
      <c r="L27" s="462"/>
      <c r="M27" s="462"/>
      <c r="N27" s="387" t="s">
        <v>411</v>
      </c>
      <c r="O27" s="457">
        <f>+VAL!J59</f>
        <v>75.459999999999994</v>
      </c>
      <c r="P27" s="460" t="str">
        <f>+VAL!C59</f>
        <v>m2</v>
      </c>
    </row>
    <row r="28" spans="1:17" ht="99.75" customHeight="1" x14ac:dyDescent="0.25">
      <c r="C28" s="664" t="s">
        <v>481</v>
      </c>
      <c r="D28" s="664"/>
      <c r="E28" s="664"/>
      <c r="F28" s="664"/>
      <c r="G28" s="664"/>
      <c r="H28" s="664"/>
      <c r="I28" s="664"/>
      <c r="J28" s="664"/>
      <c r="K28" s="664"/>
      <c r="L28" s="664"/>
      <c r="M28" s="664"/>
      <c r="N28" s="664"/>
      <c r="O28" s="664"/>
      <c r="P28" s="664"/>
    </row>
    <row r="29" spans="1:17" ht="45.75" customHeight="1" x14ac:dyDescent="0.25">
      <c r="B29" s="350" t="str">
        <f>+VAL!A60</f>
        <v>07.11.00</v>
      </c>
      <c r="C29" s="358" t="str">
        <f>+VAL!B60</f>
        <v xml:space="preserve">   COBERTURA LATERAL DE PLANCHA GALVANIZADA E=1/27"</v>
      </c>
      <c r="D29" s="463"/>
      <c r="E29" s="463"/>
      <c r="F29" s="463"/>
      <c r="G29" s="463"/>
      <c r="H29" s="463"/>
      <c r="I29" s="463"/>
      <c r="J29" s="463"/>
      <c r="K29" s="463"/>
      <c r="L29" s="463"/>
      <c r="M29" s="463"/>
      <c r="N29" s="387" t="s">
        <v>411</v>
      </c>
      <c r="O29" s="457">
        <f>+VAL!J60</f>
        <v>206</v>
      </c>
      <c r="P29" s="460" t="str">
        <f>+VAL!C60</f>
        <v>m2</v>
      </c>
    </row>
    <row r="30" spans="1:17" ht="139.5" customHeight="1" x14ac:dyDescent="0.25">
      <c r="C30" s="664" t="s">
        <v>492</v>
      </c>
      <c r="D30" s="664"/>
      <c r="E30" s="664"/>
      <c r="F30" s="664"/>
      <c r="G30" s="664"/>
      <c r="H30" s="664"/>
      <c r="I30" s="664"/>
      <c r="J30" s="664"/>
      <c r="K30" s="664"/>
      <c r="L30" s="664"/>
      <c r="M30" s="664"/>
      <c r="N30" s="664"/>
      <c r="O30" s="664"/>
      <c r="P30" s="664"/>
    </row>
    <row r="31" spans="1:17" ht="41.25" customHeight="1" x14ac:dyDescent="0.25">
      <c r="B31" s="376" t="str">
        <f>+VAL!A61</f>
        <v>08.00.00</v>
      </c>
      <c r="C31" s="376" t="str">
        <f>+VAL!B61</f>
        <v>PINTURA</v>
      </c>
      <c r="D31" s="377"/>
      <c r="E31" s="378"/>
      <c r="F31" s="378"/>
      <c r="G31" s="378"/>
      <c r="H31" s="379"/>
      <c r="I31" s="380"/>
      <c r="J31" s="381"/>
      <c r="K31" s="382"/>
      <c r="L31" s="383"/>
      <c r="M31" s="383"/>
      <c r="N31" s="383"/>
      <c r="O31" s="384"/>
      <c r="P31" s="385"/>
      <c r="Q31" s="385"/>
    </row>
    <row r="32" spans="1:17" ht="30.75" customHeight="1" x14ac:dyDescent="0.25">
      <c r="B32" s="350" t="str">
        <f>+VAL!A62</f>
        <v>08.01.00</v>
      </c>
      <c r="C32" s="358" t="str">
        <f>+VAL!B62</f>
        <v xml:space="preserve">   PINTURA LATEX EN PEDESTALES</v>
      </c>
      <c r="D32" s="462"/>
      <c r="E32" s="462"/>
      <c r="F32" s="462"/>
      <c r="G32" s="462"/>
      <c r="H32" s="462"/>
      <c r="I32" s="462"/>
      <c r="J32" s="462"/>
      <c r="K32" s="462"/>
      <c r="L32" s="462"/>
      <c r="M32" s="462"/>
      <c r="N32" s="387" t="s">
        <v>411</v>
      </c>
      <c r="O32" s="457">
        <f>+VAL!J62</f>
        <v>12.8</v>
      </c>
      <c r="P32" s="460" t="str">
        <f>+VAL!C62</f>
        <v>m2</v>
      </c>
    </row>
    <row r="33" spans="2:17" ht="160.5" customHeight="1" x14ac:dyDescent="0.25">
      <c r="C33" s="664" t="s">
        <v>482</v>
      </c>
      <c r="D33" s="664"/>
      <c r="E33" s="664"/>
      <c r="F33" s="664"/>
      <c r="G33" s="664"/>
      <c r="H33" s="664"/>
      <c r="I33" s="664"/>
      <c r="J33" s="664"/>
      <c r="K33" s="664"/>
      <c r="L33" s="664"/>
      <c r="M33" s="664"/>
      <c r="N33" s="664"/>
      <c r="O33" s="664"/>
      <c r="P33" s="664"/>
    </row>
    <row r="34" spans="2:17" ht="40.5" customHeight="1" x14ac:dyDescent="0.25">
      <c r="B34" s="376" t="str">
        <f>+VAL!A63</f>
        <v>09.00.00</v>
      </c>
      <c r="C34" s="376" t="str">
        <f>+VAL!B63</f>
        <v>SISTEMA DE AGUA DE LLUVIA</v>
      </c>
      <c r="D34" s="377"/>
      <c r="E34" s="378"/>
      <c r="F34" s="378"/>
      <c r="G34" s="378"/>
      <c r="H34" s="379"/>
      <c r="I34" s="380"/>
      <c r="J34" s="381"/>
      <c r="K34" s="382"/>
      <c r="L34" s="383"/>
      <c r="M34" s="383"/>
      <c r="N34" s="383"/>
      <c r="O34" s="384"/>
      <c r="P34" s="385"/>
      <c r="Q34" s="385"/>
    </row>
    <row r="35" spans="2:17" ht="35.25" customHeight="1" x14ac:dyDescent="0.25">
      <c r="B35" s="350" t="str">
        <f>+VAL!A64</f>
        <v>09.01.00</v>
      </c>
      <c r="C35" s="358" t="str">
        <f>+VAL!B64</f>
        <v xml:space="preserve">   CANALETA DE ALUZINC 15 CM X 20 CM</v>
      </c>
      <c r="D35" s="462"/>
      <c r="E35" s="462"/>
      <c r="F35" s="462"/>
      <c r="G35" s="462"/>
      <c r="H35" s="462"/>
      <c r="I35" s="462"/>
      <c r="J35" s="462"/>
      <c r="K35" s="462"/>
      <c r="L35" s="462"/>
      <c r="M35" s="462"/>
      <c r="N35" s="387" t="s">
        <v>411</v>
      </c>
      <c r="O35" s="457">
        <f>+VAL!J64</f>
        <v>66</v>
      </c>
      <c r="P35" s="460" t="str">
        <f>+VAL!C64</f>
        <v>m</v>
      </c>
    </row>
    <row r="36" spans="2:17" ht="95.25" customHeight="1" x14ac:dyDescent="0.25">
      <c r="C36" s="664" t="s">
        <v>483</v>
      </c>
      <c r="D36" s="664"/>
      <c r="E36" s="664"/>
      <c r="F36" s="664"/>
      <c r="G36" s="664"/>
      <c r="H36" s="664"/>
      <c r="I36" s="664"/>
      <c r="J36" s="664"/>
      <c r="K36" s="664"/>
      <c r="L36" s="664"/>
      <c r="M36" s="664"/>
      <c r="N36" s="664"/>
      <c r="O36" s="664"/>
      <c r="P36" s="664"/>
    </row>
    <row r="37" spans="2:17" ht="46.5" customHeight="1" x14ac:dyDescent="0.25">
      <c r="B37" s="350" t="str">
        <f>+VAL!A65</f>
        <v>09.02.00</v>
      </c>
      <c r="C37" s="358" t="str">
        <f>+VAL!B65</f>
        <v xml:space="preserve">   TUBERIA DE PVC SAP 4"</v>
      </c>
      <c r="D37" s="462"/>
      <c r="E37" s="462"/>
      <c r="F37" s="462"/>
      <c r="G37" s="462"/>
      <c r="H37" s="462"/>
      <c r="I37" s="462"/>
      <c r="J37" s="462"/>
      <c r="K37" s="462"/>
      <c r="L37" s="462"/>
      <c r="M37" s="462"/>
      <c r="N37" s="387" t="s">
        <v>411</v>
      </c>
      <c r="O37" s="457">
        <f>+VAL!J65</f>
        <v>29.2</v>
      </c>
      <c r="P37" s="460" t="str">
        <f>+VAL!C65</f>
        <v>m</v>
      </c>
    </row>
    <row r="38" spans="2:17" ht="55.5" customHeight="1" x14ac:dyDescent="0.25">
      <c r="C38" s="664" t="s">
        <v>484</v>
      </c>
      <c r="D38" s="664"/>
      <c r="E38" s="664"/>
      <c r="F38" s="664"/>
      <c r="G38" s="664"/>
      <c r="H38" s="664"/>
      <c r="I38" s="664"/>
      <c r="J38" s="664"/>
      <c r="K38" s="664"/>
      <c r="L38" s="664"/>
      <c r="M38" s="664"/>
      <c r="N38" s="664"/>
      <c r="O38" s="664"/>
      <c r="P38" s="664"/>
    </row>
    <row r="39" spans="2:17" ht="48" customHeight="1" x14ac:dyDescent="0.25">
      <c r="B39" s="350" t="str">
        <f>+VAL!A66</f>
        <v>09.03.00</v>
      </c>
      <c r="C39" s="358" t="str">
        <f>+VAL!B66</f>
        <v xml:space="preserve">   CODO DE PVC SAP DE 4" X 90°</v>
      </c>
      <c r="D39" s="462"/>
      <c r="E39" s="462"/>
      <c r="F39" s="462"/>
      <c r="G39" s="462"/>
      <c r="H39" s="462"/>
      <c r="I39" s="462"/>
      <c r="J39" s="462"/>
      <c r="K39" s="462"/>
      <c r="L39" s="462"/>
      <c r="M39" s="462"/>
      <c r="N39" s="387" t="s">
        <v>411</v>
      </c>
      <c r="O39" s="457">
        <f>+VAL!J66</f>
        <v>20</v>
      </c>
      <c r="P39" s="460" t="str">
        <f>+VAL!C66</f>
        <v>Und</v>
      </c>
    </row>
    <row r="40" spans="2:17" ht="48" customHeight="1" x14ac:dyDescent="0.25">
      <c r="C40" s="665" t="s">
        <v>485</v>
      </c>
      <c r="D40" s="665"/>
      <c r="E40" s="665"/>
      <c r="F40" s="665"/>
      <c r="G40" s="665"/>
      <c r="H40" s="665"/>
      <c r="I40" s="665"/>
      <c r="J40" s="665"/>
      <c r="K40" s="665"/>
      <c r="L40" s="665"/>
      <c r="M40" s="665"/>
      <c r="N40" s="665"/>
      <c r="O40" s="665"/>
      <c r="P40" s="665"/>
    </row>
    <row r="41" spans="2:17" ht="48" customHeight="1" x14ac:dyDescent="0.25">
      <c r="B41" s="376" t="str">
        <f>+VAL!A67</f>
        <v>10.00.00</v>
      </c>
      <c r="C41" s="376" t="str">
        <f>+VAL!B67</f>
        <v>INSTALACIONES ELÉCTRICAS</v>
      </c>
      <c r="D41" s="377"/>
      <c r="E41" s="378"/>
      <c r="F41" s="378"/>
      <c r="G41" s="378"/>
      <c r="H41" s="379"/>
      <c r="I41" s="380"/>
      <c r="J41" s="381"/>
      <c r="K41" s="382"/>
      <c r="L41" s="383"/>
      <c r="M41" s="383"/>
      <c r="N41" s="383"/>
      <c r="O41" s="384"/>
      <c r="P41" s="385"/>
      <c r="Q41" s="385"/>
    </row>
    <row r="42" spans="2:17" ht="48" customHeight="1" x14ac:dyDescent="0.25">
      <c r="B42" s="350" t="str">
        <f>+VAL!A68</f>
        <v>10.01.00</v>
      </c>
      <c r="C42" s="358" t="str">
        <f>+VAL!B68</f>
        <v xml:space="preserve">   SALIDA DE TECHO</v>
      </c>
      <c r="D42" s="462"/>
      <c r="E42" s="462"/>
      <c r="F42" s="462"/>
      <c r="G42" s="462"/>
      <c r="H42" s="462"/>
      <c r="I42" s="462"/>
      <c r="J42" s="462"/>
      <c r="K42" s="462"/>
      <c r="L42" s="462"/>
      <c r="M42" s="462"/>
      <c r="N42" s="387" t="s">
        <v>411</v>
      </c>
      <c r="O42" s="457">
        <f>+VAL!J68</f>
        <v>6</v>
      </c>
      <c r="P42" s="460" t="str">
        <f>+VAL!C68</f>
        <v>pto</v>
      </c>
    </row>
    <row r="43" spans="2:17" ht="79.5" customHeight="1" x14ac:dyDescent="0.25">
      <c r="C43" s="665" t="s">
        <v>486</v>
      </c>
      <c r="D43" s="665"/>
      <c r="E43" s="665"/>
      <c r="F43" s="665"/>
      <c r="G43" s="665"/>
      <c r="H43" s="665"/>
      <c r="I43" s="665"/>
      <c r="J43" s="665"/>
      <c r="K43" s="665"/>
      <c r="L43" s="665"/>
      <c r="M43" s="665"/>
      <c r="N43" s="665"/>
      <c r="O43" s="665"/>
      <c r="P43" s="665"/>
    </row>
    <row r="44" spans="2:17" ht="48" customHeight="1" x14ac:dyDescent="0.25">
      <c r="B44" s="350" t="str">
        <f>+VAL!A69</f>
        <v>10.02.00</v>
      </c>
      <c r="C44" s="358" t="str">
        <f>+VAL!B69</f>
        <v xml:space="preserve">   TUBERIAS PARA INSTALACIONES ELECTRICAS SAP 20 MM (3/4")</v>
      </c>
      <c r="D44" s="462"/>
      <c r="E44" s="462"/>
      <c r="F44" s="462"/>
      <c r="G44" s="462"/>
      <c r="H44" s="462"/>
      <c r="I44" s="462"/>
      <c r="J44" s="462"/>
      <c r="K44" s="462"/>
      <c r="L44" s="462"/>
      <c r="M44" s="462"/>
      <c r="N44" s="387" t="s">
        <v>411</v>
      </c>
      <c r="O44" s="457">
        <f>+VAL!J69</f>
        <v>99.25</v>
      </c>
      <c r="P44" s="460" t="str">
        <f>+VAL!C69</f>
        <v>m</v>
      </c>
    </row>
    <row r="45" spans="2:17" ht="114.75" customHeight="1" x14ac:dyDescent="0.25">
      <c r="C45" s="665" t="s">
        <v>487</v>
      </c>
      <c r="D45" s="666"/>
      <c r="E45" s="666"/>
      <c r="F45" s="666"/>
      <c r="G45" s="666"/>
      <c r="H45" s="666"/>
      <c r="I45" s="666"/>
      <c r="J45" s="666"/>
      <c r="K45" s="666"/>
      <c r="L45" s="666"/>
      <c r="M45" s="666"/>
      <c r="N45" s="666"/>
      <c r="O45" s="666"/>
      <c r="P45" s="460"/>
    </row>
    <row r="46" spans="2:17" ht="48" customHeight="1" x14ac:dyDescent="0.25">
      <c r="B46" s="350" t="str">
        <f>+VAL!A70</f>
        <v>10.03.00</v>
      </c>
      <c r="C46" s="358" t="str">
        <f>+VAL!B70</f>
        <v xml:space="preserve">   CABLE ELECTRICO NH-80 - 2.5 MM2</v>
      </c>
      <c r="D46" s="462"/>
      <c r="E46" s="462"/>
      <c r="F46" s="462"/>
      <c r="G46" s="462"/>
      <c r="H46" s="462"/>
      <c r="I46" s="462"/>
      <c r="J46" s="462"/>
      <c r="K46" s="462"/>
      <c r="L46" s="462"/>
      <c r="M46" s="462"/>
      <c r="N46" s="387" t="s">
        <v>411</v>
      </c>
      <c r="O46" s="457">
        <f>+VAL!J70</f>
        <v>374.1</v>
      </c>
      <c r="P46" s="460" t="str">
        <f>+VAL!C72</f>
        <v>Und</v>
      </c>
    </row>
    <row r="47" spans="2:17" ht="141" customHeight="1" x14ac:dyDescent="0.25">
      <c r="C47" s="665" t="s">
        <v>488</v>
      </c>
      <c r="D47" s="665"/>
      <c r="E47" s="665"/>
      <c r="F47" s="665"/>
      <c r="G47" s="665"/>
      <c r="H47" s="665"/>
      <c r="I47" s="665"/>
      <c r="J47" s="665"/>
      <c r="K47" s="665"/>
      <c r="L47" s="665"/>
      <c r="M47" s="665"/>
      <c r="N47" s="665"/>
      <c r="O47" s="665"/>
      <c r="P47" s="460"/>
    </row>
    <row r="48" spans="2:17" ht="48" customHeight="1" x14ac:dyDescent="0.25">
      <c r="B48" s="350" t="str">
        <f>+VAL!A71</f>
        <v>10.04.00</v>
      </c>
      <c r="C48" s="358" t="str">
        <f>+VAL!B71</f>
        <v xml:space="preserve">   ALIMENTADOR GENERAL - CABLE N2XH - 4 MM2</v>
      </c>
      <c r="D48" s="462"/>
      <c r="E48" s="462"/>
      <c r="F48" s="462"/>
      <c r="G48" s="462"/>
      <c r="H48" s="462"/>
      <c r="I48" s="462"/>
      <c r="J48" s="462"/>
      <c r="K48" s="462"/>
      <c r="L48" s="462"/>
      <c r="M48" s="462"/>
      <c r="N48" s="387" t="s">
        <v>411</v>
      </c>
      <c r="O48" s="457">
        <f>+VAL!J71</f>
        <v>1</v>
      </c>
      <c r="P48" s="460" t="str">
        <f>+VAL!C74</f>
        <v>Und</v>
      </c>
    </row>
    <row r="49" spans="2:17" ht="206.25" customHeight="1" x14ac:dyDescent="0.25">
      <c r="C49" s="665" t="s">
        <v>489</v>
      </c>
      <c r="D49" s="666"/>
      <c r="E49" s="666"/>
      <c r="F49" s="666"/>
      <c r="G49" s="666"/>
      <c r="H49" s="666"/>
      <c r="I49" s="666"/>
      <c r="J49" s="666"/>
      <c r="K49" s="666"/>
      <c r="L49" s="666"/>
      <c r="M49" s="666"/>
      <c r="N49" s="666"/>
      <c r="O49" s="666"/>
      <c r="P49" s="460"/>
    </row>
    <row r="50" spans="2:17" ht="48" customHeight="1" x14ac:dyDescent="0.25">
      <c r="B50" s="350" t="str">
        <f>+VAL!A72</f>
        <v>10.05.00</v>
      </c>
      <c r="C50" s="358" t="str">
        <f>+VAL!B72</f>
        <v xml:space="preserve">   TABLEROS DE DISTRIBUCION DE PVC CON 8 POLOS</v>
      </c>
      <c r="D50" s="462"/>
      <c r="E50" s="462"/>
      <c r="F50" s="462"/>
      <c r="G50" s="462"/>
      <c r="H50" s="462"/>
      <c r="I50" s="462"/>
      <c r="J50" s="462"/>
      <c r="K50" s="462"/>
      <c r="L50" s="462"/>
      <c r="M50" s="462"/>
      <c r="N50" s="387" t="s">
        <v>411</v>
      </c>
      <c r="O50" s="457">
        <f>+VAL!J72</f>
        <v>1</v>
      </c>
      <c r="P50" s="460" t="str">
        <f>+VAL!C72</f>
        <v>Und</v>
      </c>
    </row>
    <row r="51" spans="2:17" ht="129" customHeight="1" x14ac:dyDescent="0.25">
      <c r="C51" s="665" t="s">
        <v>490</v>
      </c>
      <c r="D51" s="665"/>
      <c r="E51" s="665"/>
      <c r="F51" s="665"/>
      <c r="G51" s="665"/>
      <c r="H51" s="665"/>
      <c r="I51" s="665"/>
      <c r="J51" s="665"/>
      <c r="K51" s="665"/>
      <c r="L51" s="665"/>
      <c r="M51" s="665"/>
      <c r="N51" s="665"/>
      <c r="O51" s="665"/>
      <c r="P51" s="460"/>
    </row>
    <row r="52" spans="2:17" ht="48" customHeight="1" x14ac:dyDescent="0.25">
      <c r="B52" s="376" t="str">
        <f>+VAL!A76</f>
        <v>11.00.00</v>
      </c>
      <c r="C52" s="376" t="str">
        <f>+VAL!B76</f>
        <v>ARTEFACTOS</v>
      </c>
      <c r="D52" s="377"/>
      <c r="E52" s="378"/>
      <c r="F52" s="378"/>
      <c r="G52" s="378"/>
      <c r="H52" s="379"/>
      <c r="I52" s="380"/>
      <c r="J52" s="381"/>
      <c r="K52" s="382"/>
      <c r="L52" s="383"/>
      <c r="M52" s="383"/>
      <c r="N52" s="383"/>
      <c r="O52" s="384"/>
      <c r="P52" s="385"/>
      <c r="Q52" s="385"/>
    </row>
    <row r="53" spans="2:17" ht="48" customHeight="1" x14ac:dyDescent="0.25">
      <c r="B53" s="366" t="str">
        <f>+VAL!A77</f>
        <v>11.01.00</v>
      </c>
      <c r="C53" s="366" t="str">
        <f>+VAL!B77</f>
        <v xml:space="preserve">   REFLECTORES LED DE 200 W</v>
      </c>
      <c r="D53" s="367"/>
      <c r="E53" s="368"/>
      <c r="F53" s="368"/>
      <c r="G53" s="368"/>
      <c r="H53" s="369"/>
      <c r="I53" s="370"/>
      <c r="J53" s="371"/>
      <c r="K53" s="372"/>
      <c r="L53" s="462"/>
      <c r="M53" s="462"/>
      <c r="N53" s="387" t="s">
        <v>411</v>
      </c>
      <c r="O53" s="457">
        <f>+VAL!J77</f>
        <v>6</v>
      </c>
      <c r="P53" s="460" t="str">
        <f>+VAL!C79</f>
        <v>glb</v>
      </c>
      <c r="Q53" s="375"/>
    </row>
    <row r="54" spans="2:17" ht="102" customHeight="1" x14ac:dyDescent="0.25">
      <c r="B54" s="366"/>
      <c r="C54" s="667" t="s">
        <v>491</v>
      </c>
      <c r="D54" s="667"/>
      <c r="E54" s="667"/>
      <c r="F54" s="667"/>
      <c r="G54" s="667"/>
      <c r="H54" s="667"/>
      <c r="I54" s="667"/>
      <c r="J54" s="667"/>
      <c r="K54" s="667"/>
      <c r="L54" s="667"/>
      <c r="M54" s="667"/>
      <c r="N54" s="667"/>
      <c r="O54" s="667"/>
      <c r="P54" s="375"/>
      <c r="Q54" s="375"/>
    </row>
  </sheetData>
  <mergeCells count="17">
    <mergeCell ref="C47:O47"/>
    <mergeCell ref="C49:O49"/>
    <mergeCell ref="C51:O51"/>
    <mergeCell ref="C30:P30"/>
    <mergeCell ref="C54:O54"/>
    <mergeCell ref="C43:P43"/>
    <mergeCell ref="C45:O45"/>
    <mergeCell ref="A1:P1"/>
    <mergeCell ref="C22:P22"/>
    <mergeCell ref="C24:P24"/>
    <mergeCell ref="C26:P26"/>
    <mergeCell ref="D4:Q6"/>
    <mergeCell ref="C28:P28"/>
    <mergeCell ref="C33:P33"/>
    <mergeCell ref="C36:P36"/>
    <mergeCell ref="C38:P38"/>
    <mergeCell ref="C40:P40"/>
  </mergeCells>
  <conditionalFormatting sqref="J18:O18">
    <cfRule type="cellIs" dxfId="4" priority="15" operator="equal">
      <formula>0</formula>
    </cfRule>
  </conditionalFormatting>
  <conditionalFormatting sqref="J31:O31">
    <cfRule type="cellIs" dxfId="3" priority="4" operator="equal">
      <formula>0</formula>
    </cfRule>
  </conditionalFormatting>
  <conditionalFormatting sqref="J34:O34">
    <cfRule type="cellIs" dxfId="2" priority="3" operator="equal">
      <formula>0</formula>
    </cfRule>
  </conditionalFormatting>
  <conditionalFormatting sqref="J41:O41">
    <cfRule type="cellIs" dxfId="1" priority="2" operator="equal">
      <formula>0</formula>
    </cfRule>
  </conditionalFormatting>
  <conditionalFormatting sqref="J52:O52 J53:K53">
    <cfRule type="cellIs" dxfId="0" priority="1" operator="equal">
      <formula>0</formula>
    </cfRule>
  </conditionalFormatting>
  <pageMargins left="0.70866141732283472" right="0.5" top="0.74803149606299213" bottom="0.74803149606299213" header="0.31496062992125984" footer="0.31496062992125984"/>
  <pageSetup paperSize="9" scale="50" orientation="portrait" r:id="rId1"/>
  <rowBreaks count="2" manualBreakCount="2">
    <brk id="26" max="16" man="1"/>
    <brk id="45"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DATO GENERALES</vt:lpstr>
      <vt:lpstr>FICH TECN</vt:lpstr>
      <vt:lpstr>Hoja3</vt:lpstr>
      <vt:lpstr>RESUMEN VAL</vt:lpstr>
      <vt:lpstr>RESUM FINAC</vt:lpstr>
      <vt:lpstr>VAL</vt:lpstr>
      <vt:lpstr>HECHOS RELEVANTES</vt:lpstr>
      <vt:lpstr>DESCP TRABAJ</vt:lpstr>
      <vt:lpstr>'DATO GENERALES'!Área_de_impresión</vt:lpstr>
      <vt:lpstr>'DESCP TRABAJ'!Área_de_impresión</vt:lpstr>
      <vt:lpstr>'FICH TECN'!Área_de_impresión</vt:lpstr>
      <vt:lpstr>'HECHOS RELEVANTES'!Área_de_impresión</vt:lpstr>
      <vt:lpstr>Hoja3!Área_de_impresión</vt:lpstr>
      <vt:lpstr>'RESUM FINAC'!Área_de_impresión</vt:lpstr>
      <vt:lpstr>'RESUMEN VAL'!Área_de_impresión</vt:lpstr>
      <vt:lpstr>VAL!Área_de_impresión</vt:lpstr>
      <vt:lpstr>VAL!Títulos_a_imprimir</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GERERNCIA1</cp:lastModifiedBy>
  <cp:lastPrinted>2021-08-02T22:56:47Z</cp:lastPrinted>
  <dcterms:created xsi:type="dcterms:W3CDTF">2021-01-20T20:23:17Z</dcterms:created>
  <dcterms:modified xsi:type="dcterms:W3CDTF">2021-08-05T12:30:04Z</dcterms:modified>
</cp:coreProperties>
</file>